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915"/>
  <workbookPr/>
  <mc:AlternateContent xmlns:mc="http://schemas.openxmlformats.org/markup-compatibility/2006">
    <mc:Choice Requires="x15">
      <x15ac:absPath xmlns:x15ac="http://schemas.microsoft.com/office/spreadsheetml/2010/11/ac" url="/Users/amirs/Documents/training /Main File Bazarganane Hoshmand /Document/"/>
    </mc:Choice>
  </mc:AlternateContent>
  <bookViews>
    <workbookView xWindow="0" yWindow="460" windowWidth="28800" windowHeight="16240"/>
  </bookViews>
  <sheets>
    <sheet name="CFR" sheetId="1" r:id="rId1"/>
    <sheet name="EWX" sheetId="4" r:id="rId2"/>
    <sheet name="ابعاد کانتینر" sheetId="2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2" i="1"/>
  <c r="D44" i="1"/>
  <c r="B50" i="1"/>
  <c r="B39" i="1"/>
  <c r="H5" i="1"/>
  <c r="H6" i="1"/>
  <c r="H7" i="1"/>
  <c r="H8" i="1"/>
  <c r="H9" i="1"/>
  <c r="H10" i="1"/>
  <c r="H12" i="1"/>
  <c r="F18" i="1"/>
  <c r="D18" i="1"/>
  <c r="F19" i="1"/>
  <c r="D19" i="1"/>
  <c r="F20" i="1"/>
  <c r="D20" i="1"/>
  <c r="F21" i="1"/>
  <c r="D21" i="1"/>
  <c r="D22" i="1"/>
  <c r="C23" i="1"/>
  <c r="D23" i="1"/>
  <c r="C24" i="1"/>
  <c r="D24" i="1"/>
  <c r="C25" i="1"/>
  <c r="D25" i="1"/>
  <c r="C26" i="1"/>
  <c r="D26" i="1"/>
  <c r="D27" i="1"/>
  <c r="F5" i="1"/>
  <c r="F6" i="1"/>
  <c r="F7" i="1"/>
  <c r="F8" i="1"/>
  <c r="F9" i="1"/>
  <c r="F10" i="1"/>
  <c r="F12" i="1"/>
  <c r="E18" i="1"/>
  <c r="C18" i="1"/>
  <c r="E19" i="1"/>
  <c r="C19" i="1"/>
  <c r="E20" i="1"/>
  <c r="C20" i="1"/>
  <c r="E21" i="1"/>
  <c r="C21" i="1"/>
  <c r="C22" i="1"/>
  <c r="C27" i="1"/>
  <c r="F22" i="1"/>
  <c r="E22" i="1"/>
  <c r="B22" i="1"/>
  <c r="I10" i="1"/>
  <c r="I9" i="1"/>
  <c r="I8" i="1"/>
  <c r="I7" i="1"/>
  <c r="I6" i="1"/>
  <c r="I5" i="1"/>
  <c r="F27" i="4"/>
  <c r="F26" i="4"/>
  <c r="C51" i="4"/>
  <c r="B51" i="4"/>
  <c r="D51" i="4"/>
  <c r="I34" i="4"/>
  <c r="I41" i="4"/>
  <c r="H34" i="4"/>
  <c r="H41" i="4"/>
  <c r="G34" i="4"/>
  <c r="G41" i="4"/>
  <c r="F34" i="4"/>
  <c r="F41" i="4"/>
  <c r="B28" i="4"/>
  <c r="B29" i="4"/>
  <c r="G26" i="4"/>
  <c r="B15" i="4"/>
  <c r="D14" i="4"/>
  <c r="D13" i="4"/>
  <c r="D12" i="4"/>
  <c r="D11" i="4"/>
  <c r="D10" i="4"/>
  <c r="D9" i="4"/>
  <c r="D8" i="4"/>
  <c r="D7" i="4"/>
  <c r="D6" i="4"/>
  <c r="K5" i="4"/>
  <c r="K6" i="4"/>
  <c r="K7" i="4"/>
  <c r="K8" i="4"/>
  <c r="K9" i="4"/>
  <c r="K10" i="4"/>
  <c r="K11" i="4"/>
  <c r="K12" i="4"/>
  <c r="K13" i="4"/>
  <c r="K14" i="4"/>
  <c r="D5" i="4"/>
  <c r="C4" i="4"/>
  <c r="D4" i="4"/>
  <c r="D15" i="4"/>
  <c r="I12" i="1"/>
  <c r="B17" i="4"/>
  <c r="E23" i="4"/>
  <c r="E4" i="4"/>
  <c r="E21" i="4"/>
  <c r="E14" i="4"/>
  <c r="E13" i="4"/>
  <c r="E12" i="4"/>
  <c r="E11" i="4"/>
  <c r="E10" i="4"/>
  <c r="E9" i="4"/>
  <c r="E8" i="4"/>
  <c r="E7" i="4"/>
  <c r="E5" i="4"/>
  <c r="E6" i="4"/>
  <c r="G4" i="4"/>
  <c r="F4" i="4"/>
  <c r="H4" i="4"/>
  <c r="I4" i="4"/>
  <c r="J4" i="4"/>
  <c r="H5" i="4"/>
  <c r="F5" i="4"/>
  <c r="G5" i="4"/>
  <c r="H8" i="4"/>
  <c r="F8" i="4"/>
  <c r="G8" i="4"/>
  <c r="H10" i="4"/>
  <c r="F10" i="4"/>
  <c r="G10" i="4"/>
  <c r="H12" i="4"/>
  <c r="F12" i="4"/>
  <c r="G12" i="4"/>
  <c r="H14" i="4"/>
  <c r="F14" i="4"/>
  <c r="G14" i="4"/>
  <c r="H6" i="4"/>
  <c r="F6" i="4"/>
  <c r="G6" i="4"/>
  <c r="H7" i="4"/>
  <c r="F7" i="4"/>
  <c r="G7" i="4"/>
  <c r="H9" i="4"/>
  <c r="F9" i="4"/>
  <c r="G9" i="4"/>
  <c r="H11" i="4"/>
  <c r="F11" i="4"/>
  <c r="G11" i="4"/>
  <c r="H13" i="4"/>
  <c r="F13" i="4"/>
  <c r="G13" i="4"/>
  <c r="F15" i="4"/>
  <c r="F16" i="4"/>
  <c r="J13" i="4"/>
  <c r="I13" i="4"/>
  <c r="J9" i="4"/>
  <c r="I9" i="4"/>
  <c r="J6" i="4"/>
  <c r="I6" i="4"/>
  <c r="J14" i="4"/>
  <c r="I14" i="4"/>
  <c r="J10" i="4"/>
  <c r="I10" i="4"/>
  <c r="J5" i="4"/>
  <c r="I5" i="4"/>
  <c r="J11" i="4"/>
  <c r="I11" i="4"/>
  <c r="J7" i="4"/>
  <c r="I7" i="4"/>
  <c r="J12" i="4"/>
  <c r="I12" i="4"/>
  <c r="J8" i="4"/>
  <c r="I8" i="4"/>
  <c r="J15" i="4"/>
  <c r="D17" i="4"/>
  <c r="F17" i="4"/>
  <c r="F18" i="4"/>
  <c r="J16" i="4"/>
</calcChain>
</file>

<file path=xl/sharedStrings.xml><?xml version="1.0" encoding="utf-8"?>
<sst xmlns="http://schemas.openxmlformats.org/spreadsheetml/2006/main" count="140" uniqueCount="113">
  <si>
    <t>Items</t>
  </si>
  <si>
    <t>QTY</t>
  </si>
  <si>
    <t>ORG Price</t>
  </si>
  <si>
    <t>Total Price</t>
  </si>
  <si>
    <t xml:space="preserve">CFR  Price </t>
  </si>
  <si>
    <t>Total CFR Price</t>
  </si>
  <si>
    <t>Sales Price</t>
  </si>
  <si>
    <t xml:space="preserve">Total Sales Price </t>
  </si>
  <si>
    <t>Profite by %</t>
  </si>
  <si>
    <t>Total</t>
  </si>
  <si>
    <t xml:space="preserve">Total EXP+ Total ORG price </t>
  </si>
  <si>
    <t>APP profit</t>
  </si>
  <si>
    <t xml:space="preserve">Test </t>
  </si>
  <si>
    <t>EXP List</t>
  </si>
  <si>
    <t>EXP 5</t>
  </si>
  <si>
    <t>EXP 6</t>
  </si>
  <si>
    <t>Total EXP</t>
  </si>
  <si>
    <t>EXP by QTY</t>
  </si>
  <si>
    <t>EXP By Value %</t>
  </si>
  <si>
    <t>EXP BY Size</t>
  </si>
  <si>
    <t xml:space="preserve">EXP BY wight </t>
  </si>
  <si>
    <t>Fee</t>
  </si>
  <si>
    <t xml:space="preserve">Shipment Name : </t>
  </si>
  <si>
    <t>Currency :</t>
  </si>
  <si>
    <t>Currency Rate :</t>
  </si>
  <si>
    <t>Unit CFR TOM</t>
  </si>
  <si>
    <t>Unit Sales TOM</t>
  </si>
  <si>
    <t xml:space="preserve">Total Sales TOM </t>
  </si>
  <si>
    <t>Total SFR TOM</t>
  </si>
  <si>
    <t>APP Profit TOM</t>
  </si>
  <si>
    <t>Total EXP TOM</t>
  </si>
  <si>
    <t>USD</t>
  </si>
  <si>
    <t>W (cm)</t>
  </si>
  <si>
    <t>L (cm)</t>
  </si>
  <si>
    <t>H (cm)</t>
  </si>
  <si>
    <t>CTN QTY</t>
  </si>
  <si>
    <t xml:space="preserve">Total CBM </t>
  </si>
  <si>
    <t>Total :</t>
  </si>
  <si>
    <t xml:space="preserve">Toman Paid </t>
  </si>
  <si>
    <t xml:space="preserve">Rate </t>
  </si>
  <si>
    <t>Date</t>
  </si>
  <si>
    <t xml:space="preserve">Total Paid </t>
  </si>
  <si>
    <t xml:space="preserve">Forign Amount Recived </t>
  </si>
  <si>
    <t xml:space="preserve">CBM and Volume weight  Calcuolator </t>
  </si>
  <si>
    <t xml:space="preserve">CTN Weitgh </t>
  </si>
  <si>
    <t xml:space="preserve">Total Weight Kg </t>
  </si>
  <si>
    <t>Volum Weight 6000</t>
  </si>
  <si>
    <t>Volum Weight 5000</t>
  </si>
  <si>
    <t>CFR Calculator</t>
  </si>
  <si>
    <t>Please Fill only colored area</t>
  </si>
  <si>
    <t xml:space="preserve">Currency Calculator </t>
  </si>
  <si>
    <t>Fright (container 40 Foot Refrigenator)</t>
  </si>
  <si>
    <t>THC BND</t>
  </si>
  <si>
    <t>Loading in Port</t>
  </si>
  <si>
    <t>Inland Transportation</t>
  </si>
  <si>
    <t>کانتینر 20 فوت استاندارد</t>
  </si>
  <si>
    <t>کانتینر 40 فوت استاندارد</t>
  </si>
  <si>
    <t>کانتینر 40 فوت استاندارد High Cube</t>
  </si>
  <si>
    <t>کانتینر 20 فوت استاندارد بی سقف (Open Top)</t>
  </si>
  <si>
    <t>کانتینر 40 فوت استاندارد بی سقف (Open Top)</t>
  </si>
  <si>
    <t>کانتینر 20 فوت استاندارد Flat Rack</t>
  </si>
  <si>
    <t>کانتینر 40 فوت استاندارد Flat Rack</t>
  </si>
  <si>
    <t>کانتینر 20 فوت استاندارد یخچال دار (Reefer)</t>
  </si>
  <si>
    <t>کانتینر 40 فوت استاندارد یخچال دار (Reefer)</t>
  </si>
  <si>
    <t>کانتینر 40 فوت استاندارد یخچال دار High Cube Reefer</t>
  </si>
  <si>
    <t>کانتینر 20 فوت استاندارد تخت (Flat)</t>
  </si>
  <si>
    <t>کانتینر 40 فوت استاندارد تخت (Flat)</t>
  </si>
  <si>
    <t>Insurance</t>
  </si>
  <si>
    <t>Certificate(Standars and hygienics)</t>
  </si>
  <si>
    <t>Airline Handling  Charge /Kg</t>
  </si>
  <si>
    <t xml:space="preserve">Total /Kg </t>
  </si>
  <si>
    <t>Other /Kg (War Risk , Security and …)</t>
  </si>
  <si>
    <t>AWB FEE</t>
  </si>
  <si>
    <t>InLand Charge (If Exwork)</t>
  </si>
  <si>
    <t>Fuel Charge / Kg</t>
  </si>
  <si>
    <t xml:space="preserve">Total </t>
  </si>
  <si>
    <t>Export process Charge (If Exwork)</t>
  </si>
  <si>
    <t xml:space="preserve">Charges Name </t>
  </si>
  <si>
    <t>Rate</t>
  </si>
  <si>
    <t>Total actual Wight</t>
  </si>
  <si>
    <t xml:space="preserve">Total Volume Wight </t>
  </si>
  <si>
    <t>Actual Wight</t>
  </si>
  <si>
    <t xml:space="preserve">Volume Wight </t>
  </si>
  <si>
    <t>Air Freight Charge /kg</t>
  </si>
  <si>
    <t>Air Freight Charge Calculator</t>
  </si>
  <si>
    <t>If   - 45 Kg</t>
  </si>
  <si>
    <t>If   + 45 Kg</t>
  </si>
  <si>
    <t>If   + 100 Kg</t>
  </si>
  <si>
    <t>If   + 300 Kg</t>
  </si>
  <si>
    <t>If   + 500 Kg</t>
  </si>
  <si>
    <t>If   + 1000 Kg</t>
  </si>
  <si>
    <t xml:space="preserve">Example for  : Air Freight Price List </t>
  </si>
  <si>
    <t>Ocean Freight charge / container</t>
  </si>
  <si>
    <t>THC Charge / container</t>
  </si>
  <si>
    <t>BL FEE</t>
  </si>
  <si>
    <t>Other /container  ( Security , Routing charges , and …)</t>
  </si>
  <si>
    <t xml:space="preserve">20 F </t>
  </si>
  <si>
    <t>20 F HQ</t>
  </si>
  <si>
    <t>40 F</t>
  </si>
  <si>
    <t>40 f HQ</t>
  </si>
  <si>
    <t>40 F Ref</t>
  </si>
  <si>
    <t xml:space="preserve">Model Of Container </t>
  </si>
  <si>
    <t>Ocean Freight</t>
  </si>
  <si>
    <t>THC</t>
  </si>
  <si>
    <t>Other Charge (If Exwork) (Labor, Inspection and   …. )</t>
  </si>
  <si>
    <t xml:space="preserve">When the Volume Weight get is higher than the actual weight, the cargo is volumetric air freight and the air freight rates will be based on the higher figure. </t>
  </si>
  <si>
    <t>FCL Sea Freight Charge Calculator</t>
  </si>
  <si>
    <t xml:space="preserve">Example for  : FCL  Sea Freight Price List </t>
  </si>
  <si>
    <t>LCL Sea Freight Charge Calculator</t>
  </si>
  <si>
    <t>CBM</t>
  </si>
  <si>
    <t>Ocean Freight charge / CBM</t>
  </si>
  <si>
    <t xml:space="preserve">1 CBM its Minimum Normally </t>
  </si>
  <si>
    <t>COST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</si>
</sst>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-_ر_ي_ا_ل_ ;_ * #,##0.00\-_ر_ي_ا_ل_ ;_ * &quot;-&quot;??_-_ر_ي_ا_ل_ ;_ @_ "/>
    <numFmt numFmtId="165" formatCode="_-* #,##0.00_-;_-* #,##0.00\-;_-* &quot;-&quot;??_-;_-@_-"/>
    <numFmt numFmtId="166" formatCode="_-* #,##0_-;_-* #,##0\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sz val="11"/>
      <color rgb="FFFF0000"/>
      <name val="Calibri"/>
      <family val="2"/>
      <charset val="129"/>
      <scheme val="minor"/>
    </font>
    <font>
      <b/>
      <sz val="14"/>
      <color rgb="FFFF0000"/>
      <name val="Tahoma"/>
      <family val="2"/>
    </font>
    <font>
      <sz val="12"/>
      <color rgb="FF888888"/>
      <name val="Custom"/>
    </font>
    <font>
      <b/>
      <sz val="12"/>
      <color rgb="FF888888"/>
      <name val="Custom"/>
    </font>
    <font>
      <sz val="17"/>
      <color rgb="FFFFFFFF"/>
      <name val="Custom"/>
    </font>
    <font>
      <sz val="11"/>
      <color rgb="FF000000"/>
      <name val="Custom"/>
    </font>
    <font>
      <sz val="20"/>
      <color theme="1"/>
      <name val="Calibri"/>
      <family val="2"/>
      <charset val="129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3" fillId="0" borderId="5" xfId="0" applyFont="1" applyBorder="1"/>
    <xf numFmtId="165" fontId="3" fillId="0" borderId="6" xfId="0" applyNumberFormat="1" applyFont="1" applyBorder="1"/>
    <xf numFmtId="0" fontId="3" fillId="0" borderId="6" xfId="0" applyFont="1" applyBorder="1"/>
    <xf numFmtId="165" fontId="3" fillId="0" borderId="7" xfId="0" applyNumberFormat="1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4" xfId="0" applyFont="1" applyBorder="1"/>
    <xf numFmtId="0" fontId="0" fillId="0" borderId="11" xfId="0" applyBorder="1"/>
    <xf numFmtId="0" fontId="0" fillId="0" borderId="12" xfId="0" applyBorder="1"/>
    <xf numFmtId="165" fontId="1" fillId="0" borderId="12" xfId="1" applyFont="1" applyBorder="1"/>
    <xf numFmtId="165" fontId="0" fillId="0" borderId="12" xfId="0" applyNumberFormat="1" applyBorder="1"/>
    <xf numFmtId="165" fontId="0" fillId="0" borderId="1" xfId="0" applyNumberFormat="1" applyBorder="1"/>
    <xf numFmtId="0" fontId="3" fillId="0" borderId="13" xfId="0" applyFont="1" applyBorder="1"/>
    <xf numFmtId="0" fontId="3" fillId="0" borderId="13" xfId="0" applyFont="1" applyFill="1" applyBorder="1"/>
    <xf numFmtId="0" fontId="3" fillId="0" borderId="9" xfId="0" applyFont="1" applyFill="1" applyBorder="1"/>
    <xf numFmtId="0" fontId="3" fillId="0" borderId="14" xfId="0" applyFont="1" applyBorder="1"/>
    <xf numFmtId="165" fontId="3" fillId="0" borderId="14" xfId="1" applyFont="1" applyBorder="1"/>
    <xf numFmtId="0" fontId="0" fillId="0" borderId="14" xfId="0" applyBorder="1"/>
    <xf numFmtId="165" fontId="1" fillId="0" borderId="14" xfId="1" applyFont="1" applyBorder="1"/>
    <xf numFmtId="0" fontId="0" fillId="2" borderId="3" xfId="0" applyFill="1" applyBorder="1"/>
    <xf numFmtId="0" fontId="0" fillId="2" borderId="2" xfId="0" applyFill="1" applyBorder="1"/>
    <xf numFmtId="0" fontId="0" fillId="2" borderId="1" xfId="0" applyFill="1" applyBorder="1"/>
    <xf numFmtId="165" fontId="1" fillId="2" borderId="1" xfId="1" applyFont="1" applyFill="1" applyBorder="1"/>
    <xf numFmtId="166" fontId="3" fillId="0" borderId="6" xfId="0" applyNumberFormat="1" applyFont="1" applyBorder="1"/>
    <xf numFmtId="0" fontId="3" fillId="0" borderId="0" xfId="0" applyFont="1"/>
    <xf numFmtId="165" fontId="3" fillId="0" borderId="0" xfId="0" applyNumberFormat="1" applyFont="1" applyBorder="1"/>
    <xf numFmtId="165" fontId="3" fillId="0" borderId="0" xfId="1" applyFont="1"/>
    <xf numFmtId="0" fontId="3" fillId="0" borderId="15" xfId="0" applyFont="1" applyFill="1" applyBorder="1"/>
    <xf numFmtId="166" fontId="3" fillId="0" borderId="0" xfId="1" applyNumberFormat="1" applyFont="1"/>
    <xf numFmtId="0" fontId="0" fillId="0" borderId="1" xfId="0" applyBorder="1"/>
    <xf numFmtId="0" fontId="0" fillId="3" borderId="1" xfId="0" applyFill="1" applyBorder="1"/>
    <xf numFmtId="165" fontId="1" fillId="0" borderId="1" xfId="1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0" fillId="3" borderId="2" xfId="0" applyFill="1" applyBorder="1"/>
    <xf numFmtId="165" fontId="1" fillId="0" borderId="3" xfId="1" applyFont="1" applyBorder="1"/>
    <xf numFmtId="166" fontId="1" fillId="0" borderId="3" xfId="1" applyNumberFormat="1" applyFont="1" applyBorder="1"/>
    <xf numFmtId="166" fontId="3" fillId="0" borderId="14" xfId="1" applyNumberFormat="1" applyFont="1" applyBorder="1"/>
    <xf numFmtId="166" fontId="3" fillId="0" borderId="4" xfId="1" applyNumberFormat="1" applyFont="1" applyBorder="1"/>
    <xf numFmtId="166" fontId="1" fillId="3" borderId="1" xfId="1" applyNumberFormat="1" applyFont="1" applyFill="1" applyBorder="1"/>
    <xf numFmtId="165" fontId="1" fillId="0" borderId="1" xfId="1" applyFont="1" applyFill="1" applyBorder="1"/>
    <xf numFmtId="165" fontId="3" fillId="0" borderId="14" xfId="1" applyFont="1" applyFill="1" applyBorder="1"/>
    <xf numFmtId="166" fontId="1" fillId="3" borderId="0" xfId="1" applyNumberFormat="1" applyFont="1" applyFill="1"/>
    <xf numFmtId="0" fontId="0" fillId="3" borderId="0" xfId="0" applyFill="1"/>
    <xf numFmtId="0" fontId="3" fillId="0" borderId="1" xfId="0" applyFont="1" applyBorder="1" applyAlignment="1">
      <alignment wrapText="1"/>
    </xf>
    <xf numFmtId="164" fontId="0" fillId="0" borderId="0" xfId="0" applyNumberFormat="1"/>
    <xf numFmtId="165" fontId="1" fillId="0" borderId="0" xfId="1" applyFont="1"/>
    <xf numFmtId="165" fontId="1" fillId="4" borderId="0" xfId="1" applyFont="1" applyFill="1"/>
    <xf numFmtId="0" fontId="3" fillId="0" borderId="0" xfId="0" applyFont="1" applyAlignment="1"/>
    <xf numFmtId="166" fontId="3" fillId="0" borderId="0" xfId="1" applyNumberFormat="1" applyFont="1" applyAlignment="1"/>
    <xf numFmtId="166" fontId="3" fillId="0" borderId="0" xfId="0" applyNumberFormat="1" applyFont="1" applyAlignment="1"/>
    <xf numFmtId="164" fontId="3" fillId="0" borderId="0" xfId="0" applyNumberFormat="1" applyFont="1" applyAlignment="1"/>
    <xf numFmtId="0" fontId="2" fillId="0" borderId="0" xfId="2" applyAlignment="1">
      <alignment horizontal="right" vertical="center" wrapText="1" readingOrder="2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right" vertical="center" wrapText="1" readingOrder="2"/>
    </xf>
    <xf numFmtId="0" fontId="6" fillId="0" borderId="0" xfId="0" applyFont="1" applyAlignment="1">
      <alignment horizontal="right" vertical="center" wrapText="1" readingOrder="2"/>
    </xf>
    <xf numFmtId="0" fontId="7" fillId="0" borderId="0" xfId="0" applyFont="1" applyAlignment="1">
      <alignment horizontal="right" vertical="center" wrapText="1" readingOrder="2"/>
    </xf>
    <xf numFmtId="0" fontId="0" fillId="0" borderId="0" xfId="0" applyAlignment="1">
      <alignment horizontal="right" vertical="center" wrapText="1" indent="5"/>
    </xf>
    <xf numFmtId="0" fontId="8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 wrapText="1" indent="6"/>
    </xf>
    <xf numFmtId="0" fontId="2" fillId="0" borderId="0" xfId="2" applyAlignment="1">
      <alignment horizontal="right" vertical="center" wrapText="1" indent="6"/>
    </xf>
    <xf numFmtId="0" fontId="9" fillId="0" borderId="0" xfId="0" applyFont="1" applyAlignment="1">
      <alignment horizontal="center" vertical="center" wrapText="1"/>
    </xf>
    <xf numFmtId="0" fontId="0" fillId="0" borderId="0" xfId="0" applyBorder="1"/>
    <xf numFmtId="0" fontId="0" fillId="0" borderId="1" xfId="0" applyFont="1" applyBorder="1"/>
    <xf numFmtId="0" fontId="0" fillId="0" borderId="2" xfId="0" applyFont="1" applyBorder="1"/>
    <xf numFmtId="0" fontId="0" fillId="0" borderId="10" xfId="0" applyBorder="1"/>
    <xf numFmtId="0" fontId="4" fillId="0" borderId="2" xfId="0" applyFont="1" applyBorder="1"/>
    <xf numFmtId="0" fontId="3" fillId="5" borderId="14" xfId="0" applyFont="1" applyFill="1" applyBorder="1"/>
    <xf numFmtId="0" fontId="3" fillId="0" borderId="0" xfId="0" applyFont="1" applyBorder="1"/>
    <xf numFmtId="0" fontId="3" fillId="0" borderId="18" xfId="0" applyFont="1" applyBorder="1"/>
    <xf numFmtId="0" fontId="0" fillId="0" borderId="0" xfId="0" applyFill="1" applyBorder="1"/>
    <xf numFmtId="0" fontId="3" fillId="0" borderId="0" xfId="0" applyFont="1" applyBorder="1" applyAlignment="1"/>
    <xf numFmtId="0" fontId="0" fillId="3" borderId="3" xfId="0" applyFill="1" applyBorder="1"/>
    <xf numFmtId="0" fontId="3" fillId="0" borderId="4" xfId="0" applyFont="1" applyFill="1" applyBorder="1"/>
    <xf numFmtId="0" fontId="0" fillId="0" borderId="3" xfId="0" applyFont="1" applyBorder="1"/>
    <xf numFmtId="0" fontId="0" fillId="0" borderId="3" xfId="0" applyFill="1" applyBorder="1"/>
    <xf numFmtId="0" fontId="0" fillId="0" borderId="4" xfId="0" applyFill="1" applyBorder="1"/>
    <xf numFmtId="0" fontId="3" fillId="0" borderId="19" xfId="0" applyFont="1" applyBorder="1"/>
    <xf numFmtId="0" fontId="3" fillId="0" borderId="20" xfId="0" applyFont="1" applyBorder="1"/>
    <xf numFmtId="165" fontId="1" fillId="0" borderId="1" xfId="1" applyFont="1" applyBorder="1"/>
    <xf numFmtId="165" fontId="3" fillId="0" borderId="1" xfId="1" applyFont="1" applyBorder="1"/>
    <xf numFmtId="165" fontId="1" fillId="0" borderId="3" xfId="1" applyFont="1" applyBorder="1"/>
    <xf numFmtId="0" fontId="0" fillId="3" borderId="21" xfId="0" applyFill="1" applyBorder="1"/>
    <xf numFmtId="0" fontId="0" fillId="3" borderId="17" xfId="0" applyFill="1" applyBorder="1"/>
    <xf numFmtId="0" fontId="3" fillId="0" borderId="14" xfId="0" applyFont="1" applyFill="1" applyBorder="1"/>
    <xf numFmtId="0" fontId="4" fillId="0" borderId="16" xfId="0" applyFont="1" applyBorder="1"/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4" fillId="0" borderId="29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0" borderId="29" xfId="0" applyFont="1" applyFill="1" applyBorder="1" applyAlignment="1">
      <alignment horizontal="justify" vertical="center"/>
    </xf>
    <xf numFmtId="0" fontId="4" fillId="0" borderId="30" xfId="0" applyFont="1" applyFill="1" applyBorder="1" applyAlignment="1">
      <alignment horizontal="justify" vertical="center"/>
    </xf>
    <xf numFmtId="0" fontId="4" fillId="0" borderId="22" xfId="0" applyFont="1" applyFill="1" applyBorder="1" applyAlignment="1">
      <alignment horizontal="justify" vertical="center"/>
    </xf>
    <xf numFmtId="0" fontId="4" fillId="0" borderId="23" xfId="0" applyFont="1" applyFill="1" applyBorder="1" applyAlignment="1">
      <alignment horizontal="justify" vertical="center"/>
    </xf>
    <xf numFmtId="0" fontId="4" fillId="0" borderId="31" xfId="0" applyFont="1" applyFill="1" applyBorder="1" applyAlignment="1">
      <alignment horizontal="justify" vertical="center"/>
    </xf>
    <xf numFmtId="0" fontId="4" fillId="0" borderId="32" xfId="0" applyFont="1" applyFill="1" applyBorder="1" applyAlignment="1">
      <alignment horizontal="justify" vertical="center"/>
    </xf>
    <xf numFmtId="0" fontId="3" fillId="0" borderId="10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0" fillId="3" borderId="27" xfId="0" applyFill="1" applyBorder="1" applyAlignment="1">
      <alignment horizontal="center"/>
    </xf>
    <xf numFmtId="0" fontId="10" fillId="6" borderId="0" xfId="0" applyFont="1" applyFill="1" applyAlignment="1">
      <alignment horizontal="center"/>
    </xf>
    <xf numFmtId="0" fontId="5" fillId="0" borderId="0" xfId="0" applyFont="1" applyAlignment="1">
      <alignment horizontal="center" vertical="center" wrapText="1" readingOrder="2"/>
    </xf>
    <xf numFmtId="0" fontId="5" fillId="0" borderId="0" xfId="0" applyFont="1" applyAlignment="1">
      <alignment horizontal="center" wrapText="1" readingOrder="2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4.png"/><Relationship Id="rId12" Type="http://schemas.openxmlformats.org/officeDocument/2006/relationships/image" Target="../media/image15.png"/><Relationship Id="rId13" Type="http://schemas.openxmlformats.org/officeDocument/2006/relationships/image" Target="../media/image16.emf"/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7.png"/><Relationship Id="rId5" Type="http://schemas.openxmlformats.org/officeDocument/2006/relationships/image" Target="../media/image8.png"/><Relationship Id="rId6" Type="http://schemas.openxmlformats.org/officeDocument/2006/relationships/image" Target="../media/image9.png"/><Relationship Id="rId7" Type="http://schemas.openxmlformats.org/officeDocument/2006/relationships/image" Target="../media/image10.png"/><Relationship Id="rId8" Type="http://schemas.openxmlformats.org/officeDocument/2006/relationships/image" Target="../media/image11.png"/><Relationship Id="rId9" Type="http://schemas.openxmlformats.org/officeDocument/2006/relationships/image" Target="../media/image12.png"/><Relationship Id="rId10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38100</xdr:rowOff>
    </xdr:from>
    <xdr:to>
      <xdr:col>0</xdr:col>
      <xdr:colOff>1092200</xdr:colOff>
      <xdr:row>0</xdr:row>
      <xdr:rowOff>355600</xdr:rowOff>
    </xdr:to>
    <xdr:pic>
      <xdr:nvPicPr>
        <xdr:cNvPr id="11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100"/>
          <a:ext cx="1041400" cy="3175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139700</xdr:colOff>
      <xdr:row>0</xdr:row>
      <xdr:rowOff>38100</xdr:rowOff>
    </xdr:from>
    <xdr:to>
      <xdr:col>11</xdr:col>
      <xdr:colOff>4763</xdr:colOff>
      <xdr:row>0</xdr:row>
      <xdr:rowOff>355600</xdr:rowOff>
    </xdr:to>
    <xdr:pic>
      <xdr:nvPicPr>
        <xdr:cNvPr id="1147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5700" y="38100"/>
          <a:ext cx="1054100" cy="3175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38100</xdr:rowOff>
    </xdr:from>
    <xdr:to>
      <xdr:col>0</xdr:col>
      <xdr:colOff>1092200</xdr:colOff>
      <xdr:row>0</xdr:row>
      <xdr:rowOff>355600</xdr:rowOff>
    </xdr:to>
    <xdr:pic>
      <xdr:nvPicPr>
        <xdr:cNvPr id="3157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8100"/>
          <a:ext cx="1041400" cy="3175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139700</xdr:colOff>
      <xdr:row>0</xdr:row>
      <xdr:rowOff>38100</xdr:rowOff>
    </xdr:from>
    <xdr:to>
      <xdr:col>10</xdr:col>
      <xdr:colOff>1181100</xdr:colOff>
      <xdr:row>0</xdr:row>
      <xdr:rowOff>355600</xdr:rowOff>
    </xdr:to>
    <xdr:pic>
      <xdr:nvPicPr>
        <xdr:cNvPr id="3158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8100"/>
          <a:ext cx="1041400" cy="3175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482600</xdr:colOff>
      <xdr:row>6</xdr:row>
      <xdr:rowOff>431800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10</xdr:col>
      <xdr:colOff>431800</xdr:colOff>
      <xdr:row>6</xdr:row>
      <xdr:rowOff>673100</xdr:rowOff>
    </xdr:to>
    <xdr:pic>
      <xdr:nvPicPr>
        <xdr:cNvPr id="2650" name="Picture 2" descr="http://winworld.ir/images/continer/standard%2020f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00"/>
          <a:ext cx="769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10</xdr:col>
      <xdr:colOff>431800</xdr:colOff>
      <xdr:row>10</xdr:row>
      <xdr:rowOff>876300</xdr:rowOff>
    </xdr:to>
    <xdr:pic>
      <xdr:nvPicPr>
        <xdr:cNvPr id="2651" name="Picture 3" descr="http://winworld.ir/images/continer/standard%2040ft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962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10</xdr:col>
      <xdr:colOff>431800</xdr:colOff>
      <xdr:row>14</xdr:row>
      <xdr:rowOff>762000</xdr:rowOff>
    </xdr:to>
    <xdr:pic>
      <xdr:nvPicPr>
        <xdr:cNvPr id="2652" name="Picture 4" descr="http://winworld.ir/images/continer/standard%2040ft%20HC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8100"/>
          <a:ext cx="76962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10</xdr:col>
      <xdr:colOff>431800</xdr:colOff>
      <xdr:row>18</xdr:row>
      <xdr:rowOff>1079500</xdr:rowOff>
    </xdr:to>
    <xdr:pic>
      <xdr:nvPicPr>
        <xdr:cNvPr id="2653" name="Picture 5" descr="http://winworld.ir/images/continer/standard%2020ft%20O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7800"/>
          <a:ext cx="7696200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10</xdr:col>
      <xdr:colOff>431800</xdr:colOff>
      <xdr:row>22</xdr:row>
      <xdr:rowOff>927100</xdr:rowOff>
    </xdr:to>
    <xdr:pic>
      <xdr:nvPicPr>
        <xdr:cNvPr id="2654" name="Picture 6" descr="http://winworld.ir/images/continer/standard%2040ft%20OT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04500"/>
          <a:ext cx="76962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10</xdr:col>
      <xdr:colOff>431800</xdr:colOff>
      <xdr:row>26</xdr:row>
      <xdr:rowOff>508000</xdr:rowOff>
    </xdr:to>
    <xdr:pic>
      <xdr:nvPicPr>
        <xdr:cNvPr id="2655" name="Picture 7" descr="http://winworld.ir/images/continer/standard%2020ft%20FR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4700"/>
          <a:ext cx="76962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10</xdr:col>
      <xdr:colOff>431800</xdr:colOff>
      <xdr:row>30</xdr:row>
      <xdr:rowOff>1041400</xdr:rowOff>
    </xdr:to>
    <xdr:pic>
      <xdr:nvPicPr>
        <xdr:cNvPr id="2656" name="Picture 8" descr="http://winworld.ir/images/continer/standard%2040ft%20FR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11400"/>
          <a:ext cx="769620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431800</xdr:colOff>
      <xdr:row>34</xdr:row>
      <xdr:rowOff>1054100</xdr:rowOff>
    </xdr:to>
    <xdr:pic>
      <xdr:nvPicPr>
        <xdr:cNvPr id="2657" name="Picture 9" descr="http://winworld.ir/images/continer/standard%2020ft%20Reefer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84800"/>
          <a:ext cx="76962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10</xdr:col>
      <xdr:colOff>431800</xdr:colOff>
      <xdr:row>38</xdr:row>
      <xdr:rowOff>1181100</xdr:rowOff>
    </xdr:to>
    <xdr:pic>
      <xdr:nvPicPr>
        <xdr:cNvPr id="2658" name="Picture 10" descr="http://winworld.ir/images/continer/standard%2040ft%20Reefer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20100"/>
          <a:ext cx="769620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431800</xdr:colOff>
      <xdr:row>42</xdr:row>
      <xdr:rowOff>698500</xdr:rowOff>
    </xdr:to>
    <xdr:pic>
      <xdr:nvPicPr>
        <xdr:cNvPr id="2659" name="Picture 11" descr="http://winworld.ir/images/continer/standard%2040ft%20Reefer%20HC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72900"/>
          <a:ext cx="769620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431800</xdr:colOff>
      <xdr:row>46</xdr:row>
      <xdr:rowOff>533400</xdr:rowOff>
    </xdr:to>
    <xdr:pic>
      <xdr:nvPicPr>
        <xdr:cNvPr id="2660" name="Picture 12" descr="http://winworld.ir/images/continer/standard%2020ft%20F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84200"/>
          <a:ext cx="76962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203200</xdr:rowOff>
    </xdr:from>
    <xdr:to>
      <xdr:col>13</xdr:col>
      <xdr:colOff>76200</xdr:colOff>
      <xdr:row>50</xdr:row>
      <xdr:rowOff>850900</xdr:rowOff>
    </xdr:to>
    <xdr:pic>
      <xdr:nvPicPr>
        <xdr:cNvPr id="2661" name="Picture 13" descr="http://winworld.ir/images/continer/standard%2040ft%20F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17900"/>
          <a:ext cx="935990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6</xdr:row>
      <xdr:rowOff>323850</xdr:rowOff>
    </xdr:to>
    <xdr:pic>
      <xdr:nvPicPr>
        <xdr:cNvPr id="2" name="Picture 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9775" cy="19621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abSelected="1" topLeftCell="A17" zoomScale="171" zoomScaleNormal="171" zoomScalePageLayoutView="171" workbookViewId="0">
      <selection activeCell="F43" sqref="F43:F46"/>
    </sheetView>
  </sheetViews>
  <sheetFormatPr baseColWidth="10" defaultColWidth="8.83203125" defaultRowHeight="15" x14ac:dyDescent="0.2"/>
  <cols>
    <col min="1" max="1" width="42.33203125" customWidth="1"/>
    <col min="2" max="2" width="20.1640625" bestFit="1" customWidth="1"/>
    <col min="3" max="3" width="19.1640625" bestFit="1" customWidth="1"/>
    <col min="4" max="4" width="16" bestFit="1" customWidth="1"/>
    <col min="5" max="5" width="16.1640625" bestFit="1" customWidth="1"/>
    <col min="6" max="6" width="22.1640625" bestFit="1" customWidth="1"/>
    <col min="7" max="7" width="15.1640625" bestFit="1" customWidth="1"/>
    <col min="8" max="8" width="16.1640625" bestFit="1" customWidth="1"/>
    <col min="9" max="9" width="18.5" customWidth="1"/>
    <col min="10" max="10" width="16.1640625" bestFit="1" customWidth="1"/>
    <col min="11" max="11" width="15.83203125" bestFit="1" customWidth="1"/>
  </cols>
  <sheetData>
    <row r="1" spans="1:12" ht="31.5" customHeight="1" x14ac:dyDescent="0.25">
      <c r="A1" s="115" t="s">
        <v>112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</row>
    <row r="2" spans="1:12" ht="16" thickBot="1" x14ac:dyDescent="0.2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2" x14ac:dyDescent="0.2">
      <c r="A3" s="92" t="s">
        <v>43</v>
      </c>
      <c r="B3" s="93"/>
      <c r="C3" s="93"/>
      <c r="D3" s="93"/>
      <c r="E3" s="93"/>
      <c r="F3" s="93"/>
      <c r="G3" s="93"/>
      <c r="H3" s="93"/>
      <c r="I3" s="94"/>
    </row>
    <row r="4" spans="1:12" s="29" customFormat="1" x14ac:dyDescent="0.2">
      <c r="A4" s="38" t="s">
        <v>35</v>
      </c>
      <c r="B4" s="37" t="s">
        <v>32</v>
      </c>
      <c r="C4" s="37" t="s">
        <v>33</v>
      </c>
      <c r="D4" s="37" t="s">
        <v>34</v>
      </c>
      <c r="E4" s="37" t="s">
        <v>44</v>
      </c>
      <c r="F4" s="37" t="s">
        <v>45</v>
      </c>
      <c r="G4" s="37" t="s">
        <v>36</v>
      </c>
      <c r="H4" s="50" t="s">
        <v>46</v>
      </c>
      <c r="I4" s="39" t="s">
        <v>47</v>
      </c>
    </row>
    <row r="5" spans="1:12" x14ac:dyDescent="0.2">
      <c r="A5" s="40">
        <v>400</v>
      </c>
      <c r="B5" s="35">
        <v>30</v>
      </c>
      <c r="C5" s="35">
        <v>20</v>
      </c>
      <c r="D5" s="35">
        <v>10</v>
      </c>
      <c r="E5" s="35">
        <v>10</v>
      </c>
      <c r="F5" s="34">
        <f t="shared" ref="F5:F10" si="0">E5*A5</f>
        <v>4000</v>
      </c>
      <c r="G5" s="34">
        <f t="shared" ref="G5:G10" si="1">((B5*C5*D5)/1000000)*A5</f>
        <v>2.4</v>
      </c>
      <c r="H5" s="36">
        <f t="shared" ref="H5:H10" si="2">((B5*C5*D5)*A5)/6000</f>
        <v>400</v>
      </c>
      <c r="I5" s="41">
        <f t="shared" ref="I5:I10" si="3">((B5*C5*D5)*A5)/5000</f>
        <v>480</v>
      </c>
    </row>
    <row r="6" spans="1:12" x14ac:dyDescent="0.2">
      <c r="A6" s="40">
        <v>300</v>
      </c>
      <c r="B6" s="35">
        <v>26</v>
      </c>
      <c r="C6" s="35">
        <v>27</v>
      </c>
      <c r="D6" s="35">
        <v>56</v>
      </c>
      <c r="E6" s="35">
        <v>20</v>
      </c>
      <c r="F6" s="34">
        <f t="shared" si="0"/>
        <v>6000</v>
      </c>
      <c r="G6" s="34">
        <f t="shared" si="1"/>
        <v>11.7936</v>
      </c>
      <c r="H6" s="36">
        <f t="shared" si="2"/>
        <v>1965.6</v>
      </c>
      <c r="I6" s="41">
        <f t="shared" si="3"/>
        <v>2358.7199999999998</v>
      </c>
    </row>
    <row r="7" spans="1:12" x14ac:dyDescent="0.2">
      <c r="A7" s="40">
        <v>200</v>
      </c>
      <c r="B7" s="35">
        <v>40</v>
      </c>
      <c r="C7" s="35">
        <v>60</v>
      </c>
      <c r="D7" s="35">
        <v>50</v>
      </c>
      <c r="E7" s="35">
        <v>9</v>
      </c>
      <c r="F7" s="34">
        <f t="shared" si="0"/>
        <v>1800</v>
      </c>
      <c r="G7" s="34">
        <f t="shared" si="1"/>
        <v>24</v>
      </c>
      <c r="H7" s="36">
        <f t="shared" si="2"/>
        <v>4000</v>
      </c>
      <c r="I7" s="41">
        <f t="shared" si="3"/>
        <v>4800</v>
      </c>
    </row>
    <row r="8" spans="1:12" x14ac:dyDescent="0.2">
      <c r="A8" s="40"/>
      <c r="B8" s="35"/>
      <c r="C8" s="35"/>
      <c r="D8" s="35"/>
      <c r="E8" s="35"/>
      <c r="F8" s="34">
        <f t="shared" si="0"/>
        <v>0</v>
      </c>
      <c r="G8" s="34">
        <f t="shared" si="1"/>
        <v>0</v>
      </c>
      <c r="H8" s="36">
        <f t="shared" si="2"/>
        <v>0</v>
      </c>
      <c r="I8" s="41">
        <f t="shared" si="3"/>
        <v>0</v>
      </c>
    </row>
    <row r="9" spans="1:12" x14ac:dyDescent="0.2">
      <c r="A9" s="40"/>
      <c r="B9" s="35"/>
      <c r="C9" s="35"/>
      <c r="D9" s="35"/>
      <c r="E9" s="35"/>
      <c r="F9" s="34">
        <f t="shared" si="0"/>
        <v>0</v>
      </c>
      <c r="G9" s="34">
        <f t="shared" si="1"/>
        <v>0</v>
      </c>
      <c r="H9" s="36">
        <f t="shared" si="2"/>
        <v>0</v>
      </c>
      <c r="I9" s="41">
        <f t="shared" si="3"/>
        <v>0</v>
      </c>
    </row>
    <row r="10" spans="1:12" x14ac:dyDescent="0.2">
      <c r="A10" s="40"/>
      <c r="B10" s="35"/>
      <c r="C10" s="35"/>
      <c r="D10" s="35"/>
      <c r="E10" s="35"/>
      <c r="F10" s="34">
        <f t="shared" si="0"/>
        <v>0</v>
      </c>
      <c r="G10" s="34">
        <f t="shared" si="1"/>
        <v>0</v>
      </c>
      <c r="H10" s="36">
        <f t="shared" si="2"/>
        <v>0</v>
      </c>
      <c r="I10" s="41">
        <f t="shared" si="3"/>
        <v>0</v>
      </c>
    </row>
    <row r="11" spans="1:12" x14ac:dyDescent="0.2">
      <c r="A11" s="40"/>
      <c r="B11" s="35"/>
      <c r="C11" s="35"/>
      <c r="D11" s="35"/>
      <c r="E11" s="35"/>
      <c r="F11" s="34"/>
      <c r="G11" s="34"/>
      <c r="H11" s="34"/>
      <c r="I11" s="2"/>
    </row>
    <row r="12" spans="1:12" s="29" customFormat="1" ht="16" thickBot="1" x14ac:dyDescent="0.25">
      <c r="A12" s="113" t="s">
        <v>37</v>
      </c>
      <c r="B12" s="114"/>
      <c r="C12" s="114"/>
      <c r="D12" s="114"/>
      <c r="E12" s="114"/>
      <c r="F12" s="20">
        <f>SUM(F5:F11)</f>
        <v>11800</v>
      </c>
      <c r="G12" s="20">
        <f>SUM(G5:G11)</f>
        <v>38.193600000000004</v>
      </c>
      <c r="H12" s="21">
        <f>SUM(H5:H11)</f>
        <v>6365.6</v>
      </c>
      <c r="I12" s="11">
        <f>SUM(I5:I11)</f>
        <v>7638.7199999999993</v>
      </c>
    </row>
    <row r="15" spans="1:12" ht="16" thickBot="1" x14ac:dyDescent="0.25"/>
    <row r="16" spans="1:12" x14ac:dyDescent="0.2">
      <c r="A16" s="101" t="s">
        <v>84</v>
      </c>
      <c r="B16" s="102"/>
      <c r="C16" s="102"/>
      <c r="D16" s="102"/>
      <c r="E16" s="102"/>
      <c r="F16" s="103"/>
      <c r="H16" s="92" t="s">
        <v>91</v>
      </c>
      <c r="I16" s="94"/>
    </row>
    <row r="17" spans="1:9" s="29" customFormat="1" x14ac:dyDescent="0.2">
      <c r="A17" s="38" t="s">
        <v>77</v>
      </c>
      <c r="B17" s="37" t="s">
        <v>78</v>
      </c>
      <c r="C17" s="37" t="s">
        <v>79</v>
      </c>
      <c r="D17" s="37" t="s">
        <v>80</v>
      </c>
      <c r="E17" s="37" t="s">
        <v>81</v>
      </c>
      <c r="F17" s="39" t="s">
        <v>82</v>
      </c>
      <c r="H17" s="70" t="s">
        <v>85</v>
      </c>
      <c r="I17" s="80">
        <v>10</v>
      </c>
    </row>
    <row r="18" spans="1:9" x14ac:dyDescent="0.2">
      <c r="A18" s="1" t="s">
        <v>83</v>
      </c>
      <c r="B18" s="35">
        <v>4</v>
      </c>
      <c r="C18" s="34">
        <f>B18*E18</f>
        <v>47200</v>
      </c>
      <c r="D18" s="85">
        <f>F18*B18</f>
        <v>25462.400000000001</v>
      </c>
      <c r="E18" s="34">
        <f>F12</f>
        <v>11800</v>
      </c>
      <c r="F18" s="87">
        <f>H12</f>
        <v>6365.6</v>
      </c>
      <c r="H18" s="1" t="s">
        <v>86</v>
      </c>
      <c r="I18" s="2">
        <v>8</v>
      </c>
    </row>
    <row r="19" spans="1:9" x14ac:dyDescent="0.2">
      <c r="A19" s="1" t="s">
        <v>74</v>
      </c>
      <c r="B19" s="35">
        <v>0.6</v>
      </c>
      <c r="C19" s="34">
        <f>B19*E19</f>
        <v>7080</v>
      </c>
      <c r="D19" s="85">
        <f>F19*B19</f>
        <v>3819.36</v>
      </c>
      <c r="E19" s="34">
        <f t="shared" ref="E19:F22" si="4">E18</f>
        <v>11800</v>
      </c>
      <c r="F19" s="87">
        <f t="shared" si="4"/>
        <v>6365.6</v>
      </c>
      <c r="H19" s="1" t="s">
        <v>87</v>
      </c>
      <c r="I19" s="2">
        <v>7</v>
      </c>
    </row>
    <row r="20" spans="1:9" x14ac:dyDescent="0.2">
      <c r="A20" s="1" t="s">
        <v>69</v>
      </c>
      <c r="B20" s="35">
        <v>0.7</v>
      </c>
      <c r="C20" s="34">
        <f>B20*E20</f>
        <v>8260</v>
      </c>
      <c r="D20" s="85">
        <f>F20*B20</f>
        <v>4455.92</v>
      </c>
      <c r="E20" s="34">
        <f t="shared" si="4"/>
        <v>11800</v>
      </c>
      <c r="F20" s="87">
        <f t="shared" si="4"/>
        <v>6365.6</v>
      </c>
      <c r="H20" s="1" t="s">
        <v>88</v>
      </c>
      <c r="I20" s="2">
        <v>6</v>
      </c>
    </row>
    <row r="21" spans="1:9" x14ac:dyDescent="0.2">
      <c r="A21" s="1" t="s">
        <v>71</v>
      </c>
      <c r="B21" s="35">
        <v>0.3</v>
      </c>
      <c r="C21" s="34">
        <f>B21*E21</f>
        <v>3540</v>
      </c>
      <c r="D21" s="85">
        <f>F21*B21</f>
        <v>1909.68</v>
      </c>
      <c r="E21" s="34">
        <f t="shared" si="4"/>
        <v>11800</v>
      </c>
      <c r="F21" s="87">
        <f t="shared" si="4"/>
        <v>6365.6</v>
      </c>
      <c r="H21" s="1" t="s">
        <v>89</v>
      </c>
      <c r="I21" s="2">
        <v>5</v>
      </c>
    </row>
    <row r="22" spans="1:9" ht="16" thickBot="1" x14ac:dyDescent="0.25">
      <c r="A22" s="38" t="s">
        <v>70</v>
      </c>
      <c r="B22" s="37">
        <f>SUM(B18:B21)</f>
        <v>5.6</v>
      </c>
      <c r="C22" s="37">
        <f>SUM(C18:C21)</f>
        <v>66080</v>
      </c>
      <c r="D22" s="86">
        <f>SUM(D18:D21)</f>
        <v>35647.360000000001</v>
      </c>
      <c r="E22" s="34">
        <f t="shared" si="4"/>
        <v>11800</v>
      </c>
      <c r="F22" s="87">
        <f t="shared" si="4"/>
        <v>6365.6</v>
      </c>
      <c r="H22" s="71" t="s">
        <v>90</v>
      </c>
      <c r="I22" s="3">
        <v>4</v>
      </c>
    </row>
    <row r="23" spans="1:9" x14ac:dyDescent="0.2">
      <c r="A23" s="1" t="s">
        <v>72</v>
      </c>
      <c r="B23" s="35">
        <v>50</v>
      </c>
      <c r="C23" s="34">
        <f t="shared" ref="C23:D26" si="5">B23</f>
        <v>50</v>
      </c>
      <c r="D23" s="85">
        <f t="shared" si="5"/>
        <v>50</v>
      </c>
      <c r="E23" s="107" t="s">
        <v>105</v>
      </c>
      <c r="F23" s="108"/>
    </row>
    <row r="24" spans="1:9" x14ac:dyDescent="0.2">
      <c r="A24" s="72" t="s">
        <v>73</v>
      </c>
      <c r="B24" s="35"/>
      <c r="C24" s="34">
        <f t="shared" si="5"/>
        <v>0</v>
      </c>
      <c r="D24" s="85">
        <f t="shared" si="5"/>
        <v>0</v>
      </c>
      <c r="E24" s="109"/>
      <c r="F24" s="110"/>
    </row>
    <row r="25" spans="1:9" x14ac:dyDescent="0.2">
      <c r="A25" s="72" t="s">
        <v>76</v>
      </c>
      <c r="B25" s="35"/>
      <c r="C25" s="34">
        <f t="shared" si="5"/>
        <v>0</v>
      </c>
      <c r="D25" s="85">
        <f t="shared" si="5"/>
        <v>0</v>
      </c>
      <c r="E25" s="109"/>
      <c r="F25" s="110"/>
    </row>
    <row r="26" spans="1:9" x14ac:dyDescent="0.2">
      <c r="A26" s="72" t="s">
        <v>104</v>
      </c>
      <c r="B26" s="88"/>
      <c r="C26" s="34">
        <f t="shared" si="5"/>
        <v>0</v>
      </c>
      <c r="D26" s="85">
        <f t="shared" si="5"/>
        <v>0</v>
      </c>
      <c r="E26" s="109"/>
      <c r="F26" s="110"/>
    </row>
    <row r="27" spans="1:9" ht="16" thickBot="1" x14ac:dyDescent="0.25">
      <c r="A27" s="10" t="s">
        <v>75</v>
      </c>
      <c r="B27" s="73"/>
      <c r="C27" s="21">
        <f>SUM(C22:C26)</f>
        <v>66130</v>
      </c>
      <c r="D27" s="21">
        <f>SUM(D22:D26)</f>
        <v>35697.360000000001</v>
      </c>
      <c r="E27" s="111"/>
      <c r="F27" s="112"/>
    </row>
    <row r="29" spans="1:9" ht="16" thickBot="1" x14ac:dyDescent="0.25"/>
    <row r="30" spans="1:9" ht="16" thickBot="1" x14ac:dyDescent="0.25">
      <c r="A30" s="92" t="s">
        <v>106</v>
      </c>
      <c r="B30" s="94"/>
      <c r="C30" s="77"/>
      <c r="D30" s="104" t="s">
        <v>107</v>
      </c>
      <c r="E30" s="105"/>
      <c r="F30" s="106"/>
    </row>
    <row r="31" spans="1:9" x14ac:dyDescent="0.2">
      <c r="A31" s="38" t="s">
        <v>77</v>
      </c>
      <c r="B31" s="39" t="s">
        <v>78</v>
      </c>
      <c r="C31" s="74"/>
      <c r="D31" s="75" t="s">
        <v>101</v>
      </c>
      <c r="E31" s="83" t="s">
        <v>102</v>
      </c>
      <c r="F31" s="84" t="s">
        <v>103</v>
      </c>
      <c r="G31" s="29"/>
    </row>
    <row r="32" spans="1:9" x14ac:dyDescent="0.2">
      <c r="A32" s="1" t="s">
        <v>92</v>
      </c>
      <c r="B32" s="78">
        <v>1400</v>
      </c>
      <c r="C32" s="68"/>
      <c r="D32" s="70" t="s">
        <v>96</v>
      </c>
      <c r="E32" s="69">
        <v>1200</v>
      </c>
      <c r="F32" s="2">
        <v>200</v>
      </c>
    </row>
    <row r="33" spans="1:6" x14ac:dyDescent="0.2">
      <c r="A33" s="1" t="s">
        <v>93</v>
      </c>
      <c r="B33" s="78">
        <v>250</v>
      </c>
      <c r="C33" s="68"/>
      <c r="D33" s="1" t="s">
        <v>97</v>
      </c>
      <c r="E33" s="34">
        <v>1400</v>
      </c>
      <c r="F33" s="2">
        <v>250</v>
      </c>
    </row>
    <row r="34" spans="1:6" x14ac:dyDescent="0.2">
      <c r="A34" s="1" t="s">
        <v>95</v>
      </c>
      <c r="B34" s="78">
        <v>50</v>
      </c>
      <c r="C34" s="68"/>
      <c r="D34" s="1" t="s">
        <v>98</v>
      </c>
      <c r="E34" s="34">
        <v>1800</v>
      </c>
      <c r="F34" s="2">
        <v>300</v>
      </c>
    </row>
    <row r="35" spans="1:6" x14ac:dyDescent="0.2">
      <c r="A35" s="1" t="s">
        <v>94</v>
      </c>
      <c r="B35" s="78">
        <v>50</v>
      </c>
      <c r="C35" s="68"/>
      <c r="D35" s="1" t="s">
        <v>99</v>
      </c>
      <c r="E35" s="34">
        <v>1950</v>
      </c>
      <c r="F35" s="81">
        <v>350</v>
      </c>
    </row>
    <row r="36" spans="1:6" ht="16" thickBot="1" x14ac:dyDescent="0.25">
      <c r="A36" s="72" t="s">
        <v>73</v>
      </c>
      <c r="B36" s="78"/>
      <c r="C36" s="68"/>
      <c r="D36" s="71" t="s">
        <v>100</v>
      </c>
      <c r="E36" s="22">
        <v>2100</v>
      </c>
      <c r="F36" s="82">
        <v>300</v>
      </c>
    </row>
    <row r="37" spans="1:6" x14ac:dyDescent="0.2">
      <c r="A37" s="72" t="s">
        <v>76</v>
      </c>
      <c r="B37" s="78"/>
      <c r="C37" s="68"/>
      <c r="D37" s="68"/>
      <c r="E37" s="76"/>
      <c r="F37" s="76"/>
    </row>
    <row r="38" spans="1:6" x14ac:dyDescent="0.2">
      <c r="A38" s="72" t="s">
        <v>104</v>
      </c>
      <c r="B38" s="89"/>
      <c r="C38" s="74"/>
      <c r="D38" s="74"/>
      <c r="E38" s="76"/>
      <c r="F38" s="76"/>
    </row>
    <row r="39" spans="1:6" ht="16" thickBot="1" x14ac:dyDescent="0.25">
      <c r="A39" s="10" t="s">
        <v>75</v>
      </c>
      <c r="B39" s="79">
        <f>SUM(B32:B38)</f>
        <v>1750</v>
      </c>
    </row>
    <row r="41" spans="1:6" ht="16" thickBot="1" x14ac:dyDescent="0.25"/>
    <row r="42" spans="1:6" x14ac:dyDescent="0.2">
      <c r="A42" s="92" t="s">
        <v>108</v>
      </c>
      <c r="B42" s="93"/>
      <c r="C42" s="93"/>
      <c r="D42" s="94"/>
    </row>
    <row r="43" spans="1:6" x14ac:dyDescent="0.2">
      <c r="A43" s="38" t="s">
        <v>77</v>
      </c>
      <c r="B43" s="37" t="s">
        <v>78</v>
      </c>
      <c r="C43" s="37" t="s">
        <v>109</v>
      </c>
      <c r="D43" s="39" t="s">
        <v>9</v>
      </c>
    </row>
    <row r="44" spans="1:6" x14ac:dyDescent="0.2">
      <c r="A44" s="1" t="s">
        <v>110</v>
      </c>
      <c r="B44" s="35">
        <v>60</v>
      </c>
      <c r="C44" s="34">
        <v>3</v>
      </c>
      <c r="D44" s="2">
        <f>C44*B44</f>
        <v>180</v>
      </c>
    </row>
    <row r="45" spans="1:6" x14ac:dyDescent="0.2">
      <c r="A45" s="1" t="s">
        <v>94</v>
      </c>
      <c r="B45" s="35">
        <v>50</v>
      </c>
      <c r="C45" s="95" t="s">
        <v>111</v>
      </c>
      <c r="D45" s="96"/>
    </row>
    <row r="46" spans="1:6" x14ac:dyDescent="0.2">
      <c r="A46" s="72" t="s">
        <v>73</v>
      </c>
      <c r="B46" s="35"/>
      <c r="C46" s="97"/>
      <c r="D46" s="98"/>
    </row>
    <row r="47" spans="1:6" x14ac:dyDescent="0.2">
      <c r="A47" s="72" t="s">
        <v>76</v>
      </c>
      <c r="B47" s="35"/>
      <c r="C47" s="97"/>
      <c r="D47" s="98"/>
    </row>
    <row r="48" spans="1:6" x14ac:dyDescent="0.2">
      <c r="A48" s="72" t="s">
        <v>104</v>
      </c>
      <c r="B48" s="35"/>
      <c r="C48" s="97"/>
      <c r="D48" s="98"/>
    </row>
    <row r="49" spans="1:4" x14ac:dyDescent="0.2">
      <c r="A49" s="91"/>
      <c r="B49" s="88"/>
      <c r="C49" s="97"/>
      <c r="D49" s="98"/>
    </row>
    <row r="50" spans="1:4" ht="16" thickBot="1" x14ac:dyDescent="0.25">
      <c r="A50" s="10" t="s">
        <v>75</v>
      </c>
      <c r="B50" s="90">
        <f>SUM(B45:B49)+D44</f>
        <v>230</v>
      </c>
      <c r="C50" s="99"/>
      <c r="D50" s="100"/>
    </row>
  </sheetData>
  <mergeCells count="11">
    <mergeCell ref="A3:I3"/>
    <mergeCell ref="A12:E12"/>
    <mergeCell ref="A1:K1"/>
    <mergeCell ref="A2:L2"/>
    <mergeCell ref="A42:D42"/>
    <mergeCell ref="C45:D50"/>
    <mergeCell ref="A16:F16"/>
    <mergeCell ref="H16:I16"/>
    <mergeCell ref="A30:B30"/>
    <mergeCell ref="D30:F30"/>
    <mergeCell ref="E23:F27"/>
  </mergeCells>
  <pageMargins left="0.75" right="0.75" top="1" bottom="1" header="0.3" footer="0.3"/>
  <pageSetup orientation="portrait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A10" zoomScale="85" zoomScaleNormal="85" zoomScalePageLayoutView="85" workbookViewId="0">
      <selection activeCell="F28" sqref="F28"/>
    </sheetView>
  </sheetViews>
  <sheetFormatPr baseColWidth="10" defaultColWidth="8.83203125" defaultRowHeight="15" x14ac:dyDescent="0.2"/>
  <cols>
    <col min="1" max="1" width="31" customWidth="1"/>
    <col min="2" max="2" width="14.83203125" bestFit="1" customWidth="1"/>
    <col min="3" max="3" width="19.1640625" bestFit="1" customWidth="1"/>
    <col min="4" max="4" width="16" bestFit="1" customWidth="1"/>
    <col min="5" max="5" width="16.1640625" bestFit="1" customWidth="1"/>
    <col min="6" max="6" width="19.5" bestFit="1" customWidth="1"/>
    <col min="7" max="7" width="12.83203125" bestFit="1" customWidth="1"/>
    <col min="8" max="9" width="16.1640625" bestFit="1" customWidth="1"/>
    <col min="10" max="10" width="13.83203125" bestFit="1" customWidth="1"/>
    <col min="11" max="11" width="15.83203125" bestFit="1" customWidth="1"/>
  </cols>
  <sheetData>
    <row r="1" spans="1:11" ht="31.5" customHeight="1" x14ac:dyDescent="0.25">
      <c r="A1" s="115" t="s">
        <v>48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</row>
    <row r="2" spans="1:11" ht="16" thickBot="1" x14ac:dyDescent="0.25">
      <c r="A2" s="29" t="s">
        <v>22</v>
      </c>
      <c r="B2" s="117" t="s">
        <v>40</v>
      </c>
      <c r="C2" s="117"/>
      <c r="F2" s="29" t="s">
        <v>23</v>
      </c>
      <c r="G2" s="49" t="s">
        <v>31</v>
      </c>
      <c r="J2" s="29" t="s">
        <v>24</v>
      </c>
      <c r="K2" s="48">
        <v>4600</v>
      </c>
    </row>
    <row r="3" spans="1:11" x14ac:dyDescent="0.2">
      <c r="A3" s="8" t="s">
        <v>0</v>
      </c>
      <c r="B3" s="17" t="s">
        <v>1</v>
      </c>
      <c r="C3" s="17" t="s">
        <v>2</v>
      </c>
      <c r="D3" s="17" t="s">
        <v>3</v>
      </c>
      <c r="E3" s="17" t="s">
        <v>4</v>
      </c>
      <c r="F3" s="17" t="s">
        <v>5</v>
      </c>
      <c r="G3" s="17" t="s">
        <v>25</v>
      </c>
      <c r="H3" s="18" t="s">
        <v>6</v>
      </c>
      <c r="I3" s="18" t="s">
        <v>26</v>
      </c>
      <c r="J3" s="18" t="s">
        <v>7</v>
      </c>
      <c r="K3" s="19" t="s">
        <v>8</v>
      </c>
    </row>
    <row r="4" spans="1:11" x14ac:dyDescent="0.2">
      <c r="A4" s="25" t="s">
        <v>40</v>
      </c>
      <c r="B4" s="26">
        <v>26000</v>
      </c>
      <c r="C4" s="27">
        <f>F27</f>
        <v>1.2717391304347827</v>
      </c>
      <c r="D4" s="36">
        <f>C4*B4</f>
        <v>33065.217391304352</v>
      </c>
      <c r="E4" s="46">
        <f>(C4*$E$23)/100+C4</f>
        <v>1.2802006688963212</v>
      </c>
      <c r="F4" s="36">
        <f>E4*B4</f>
        <v>33285.217391304352</v>
      </c>
      <c r="G4" s="36">
        <f t="shared" ref="G4:G14" si="0">E4*$K$2</f>
        <v>5888.923076923078</v>
      </c>
      <c r="H4" s="16">
        <f t="shared" ref="H4:H14" si="1">E4*K4/100+E4</f>
        <v>1.6130528428093647</v>
      </c>
      <c r="I4" s="16">
        <f>H4*$K$2</f>
        <v>7420.0430769230779</v>
      </c>
      <c r="J4" s="36">
        <f t="shared" ref="J4:J14" si="2">H4*B4</f>
        <v>41939.373913043484</v>
      </c>
      <c r="K4" s="24">
        <v>26</v>
      </c>
    </row>
    <row r="5" spans="1:11" x14ac:dyDescent="0.2">
      <c r="A5" s="25"/>
      <c r="B5" s="26"/>
      <c r="C5" s="27"/>
      <c r="D5" s="36">
        <f t="shared" ref="D5:D14" si="3">C5*B5</f>
        <v>0</v>
      </c>
      <c r="E5" s="46">
        <f t="shared" ref="E5:E14" si="4">(C5*$E$23)/100+C5</f>
        <v>0</v>
      </c>
      <c r="F5" s="36">
        <f t="shared" ref="F5:F14" si="5">E5*B5</f>
        <v>0</v>
      </c>
      <c r="G5" s="36">
        <f t="shared" si="0"/>
        <v>0</v>
      </c>
      <c r="H5" s="16">
        <f t="shared" si="1"/>
        <v>0</v>
      </c>
      <c r="I5" s="16">
        <f t="shared" ref="I5:I14" si="6">H5*$K$2</f>
        <v>0</v>
      </c>
      <c r="J5" s="36">
        <f t="shared" si="2"/>
        <v>0</v>
      </c>
      <c r="K5" s="2">
        <f>K4</f>
        <v>26</v>
      </c>
    </row>
    <row r="6" spans="1:11" x14ac:dyDescent="0.2">
      <c r="A6" s="25"/>
      <c r="B6" s="26"/>
      <c r="C6" s="27"/>
      <c r="D6" s="36">
        <f t="shared" si="3"/>
        <v>0</v>
      </c>
      <c r="E6" s="46">
        <f t="shared" si="4"/>
        <v>0</v>
      </c>
      <c r="F6" s="36">
        <f t="shared" si="5"/>
        <v>0</v>
      </c>
      <c r="G6" s="36">
        <f t="shared" si="0"/>
        <v>0</v>
      </c>
      <c r="H6" s="16">
        <f t="shared" si="1"/>
        <v>0</v>
      </c>
      <c r="I6" s="16">
        <f t="shared" si="6"/>
        <v>0</v>
      </c>
      <c r="J6" s="36">
        <f t="shared" si="2"/>
        <v>0</v>
      </c>
      <c r="K6" s="2">
        <f t="shared" ref="K6:K14" si="7">K5</f>
        <v>26</v>
      </c>
    </row>
    <row r="7" spans="1:11" x14ac:dyDescent="0.2">
      <c r="A7" s="25"/>
      <c r="B7" s="26"/>
      <c r="C7" s="27"/>
      <c r="D7" s="36">
        <f t="shared" si="3"/>
        <v>0</v>
      </c>
      <c r="E7" s="46">
        <f t="shared" si="4"/>
        <v>0</v>
      </c>
      <c r="F7" s="36">
        <f t="shared" si="5"/>
        <v>0</v>
      </c>
      <c r="G7" s="36">
        <f t="shared" si="0"/>
        <v>0</v>
      </c>
      <c r="H7" s="16">
        <f t="shared" si="1"/>
        <v>0</v>
      </c>
      <c r="I7" s="16">
        <f t="shared" si="6"/>
        <v>0</v>
      </c>
      <c r="J7" s="36">
        <f t="shared" si="2"/>
        <v>0</v>
      </c>
      <c r="K7" s="2">
        <f t="shared" si="7"/>
        <v>26</v>
      </c>
    </row>
    <row r="8" spans="1:11" x14ac:dyDescent="0.2">
      <c r="A8" s="25"/>
      <c r="B8" s="26"/>
      <c r="C8" s="27"/>
      <c r="D8" s="36">
        <f t="shared" si="3"/>
        <v>0</v>
      </c>
      <c r="E8" s="46">
        <f t="shared" si="4"/>
        <v>0</v>
      </c>
      <c r="F8" s="36">
        <f t="shared" si="5"/>
        <v>0</v>
      </c>
      <c r="G8" s="36">
        <f t="shared" si="0"/>
        <v>0</v>
      </c>
      <c r="H8" s="16">
        <f t="shared" si="1"/>
        <v>0</v>
      </c>
      <c r="I8" s="16">
        <f t="shared" si="6"/>
        <v>0</v>
      </c>
      <c r="J8" s="36">
        <f t="shared" si="2"/>
        <v>0</v>
      </c>
      <c r="K8" s="2">
        <f t="shared" si="7"/>
        <v>26</v>
      </c>
    </row>
    <row r="9" spans="1:11" x14ac:dyDescent="0.2">
      <c r="A9" s="25"/>
      <c r="B9" s="26"/>
      <c r="C9" s="27"/>
      <c r="D9" s="36">
        <f t="shared" si="3"/>
        <v>0</v>
      </c>
      <c r="E9" s="46">
        <f t="shared" si="4"/>
        <v>0</v>
      </c>
      <c r="F9" s="36">
        <f t="shared" si="5"/>
        <v>0</v>
      </c>
      <c r="G9" s="36">
        <f t="shared" si="0"/>
        <v>0</v>
      </c>
      <c r="H9" s="16">
        <f t="shared" si="1"/>
        <v>0</v>
      </c>
      <c r="I9" s="16">
        <f t="shared" si="6"/>
        <v>0</v>
      </c>
      <c r="J9" s="36">
        <f t="shared" si="2"/>
        <v>0</v>
      </c>
      <c r="K9" s="2">
        <f t="shared" si="7"/>
        <v>26</v>
      </c>
    </row>
    <row r="10" spans="1:11" x14ac:dyDescent="0.2">
      <c r="A10" s="25"/>
      <c r="B10" s="26"/>
      <c r="C10" s="27"/>
      <c r="D10" s="36">
        <f t="shared" si="3"/>
        <v>0</v>
      </c>
      <c r="E10" s="46">
        <f t="shared" si="4"/>
        <v>0</v>
      </c>
      <c r="F10" s="36">
        <f t="shared" si="5"/>
        <v>0</v>
      </c>
      <c r="G10" s="36">
        <f t="shared" si="0"/>
        <v>0</v>
      </c>
      <c r="H10" s="16">
        <f t="shared" si="1"/>
        <v>0</v>
      </c>
      <c r="I10" s="16">
        <f t="shared" si="6"/>
        <v>0</v>
      </c>
      <c r="J10" s="36">
        <f t="shared" si="2"/>
        <v>0</v>
      </c>
      <c r="K10" s="2">
        <f t="shared" si="7"/>
        <v>26</v>
      </c>
    </row>
    <row r="11" spans="1:11" x14ac:dyDescent="0.2">
      <c r="A11" s="25"/>
      <c r="B11" s="26"/>
      <c r="C11" s="27"/>
      <c r="D11" s="36">
        <f t="shared" si="3"/>
        <v>0</v>
      </c>
      <c r="E11" s="46">
        <f t="shared" si="4"/>
        <v>0</v>
      </c>
      <c r="F11" s="36">
        <f t="shared" si="5"/>
        <v>0</v>
      </c>
      <c r="G11" s="36">
        <f t="shared" si="0"/>
        <v>0</v>
      </c>
      <c r="H11" s="16">
        <f t="shared" si="1"/>
        <v>0</v>
      </c>
      <c r="I11" s="16">
        <f t="shared" si="6"/>
        <v>0</v>
      </c>
      <c r="J11" s="36">
        <f t="shared" si="2"/>
        <v>0</v>
      </c>
      <c r="K11" s="2">
        <f t="shared" si="7"/>
        <v>26</v>
      </c>
    </row>
    <row r="12" spans="1:11" x14ac:dyDescent="0.2">
      <c r="A12" s="25"/>
      <c r="B12" s="26"/>
      <c r="C12" s="27"/>
      <c r="D12" s="36">
        <f t="shared" si="3"/>
        <v>0</v>
      </c>
      <c r="E12" s="46">
        <f t="shared" si="4"/>
        <v>0</v>
      </c>
      <c r="F12" s="36">
        <f t="shared" si="5"/>
        <v>0</v>
      </c>
      <c r="G12" s="36">
        <f t="shared" si="0"/>
        <v>0</v>
      </c>
      <c r="H12" s="16">
        <f t="shared" si="1"/>
        <v>0</v>
      </c>
      <c r="I12" s="16">
        <f t="shared" si="6"/>
        <v>0</v>
      </c>
      <c r="J12" s="36">
        <f t="shared" si="2"/>
        <v>0</v>
      </c>
      <c r="K12" s="2">
        <f t="shared" si="7"/>
        <v>26</v>
      </c>
    </row>
    <row r="13" spans="1:11" x14ac:dyDescent="0.2">
      <c r="A13" s="25"/>
      <c r="B13" s="26"/>
      <c r="C13" s="27"/>
      <c r="D13" s="36">
        <f t="shared" si="3"/>
        <v>0</v>
      </c>
      <c r="E13" s="46">
        <f t="shared" si="4"/>
        <v>0</v>
      </c>
      <c r="F13" s="36">
        <f t="shared" si="5"/>
        <v>0</v>
      </c>
      <c r="G13" s="36">
        <f t="shared" si="0"/>
        <v>0</v>
      </c>
      <c r="H13" s="16">
        <f t="shared" si="1"/>
        <v>0</v>
      </c>
      <c r="I13" s="16">
        <f t="shared" si="6"/>
        <v>0</v>
      </c>
      <c r="J13" s="36">
        <f t="shared" si="2"/>
        <v>0</v>
      </c>
      <c r="K13" s="2">
        <f t="shared" si="7"/>
        <v>26</v>
      </c>
    </row>
    <row r="14" spans="1:11" x14ac:dyDescent="0.2">
      <c r="A14" s="25"/>
      <c r="B14" s="26"/>
      <c r="C14" s="27"/>
      <c r="D14" s="36">
        <f t="shared" si="3"/>
        <v>0</v>
      </c>
      <c r="E14" s="46">
        <f t="shared" si="4"/>
        <v>0</v>
      </c>
      <c r="F14" s="36">
        <f t="shared" si="5"/>
        <v>0</v>
      </c>
      <c r="G14" s="36">
        <f t="shared" si="0"/>
        <v>0</v>
      </c>
      <c r="H14" s="16">
        <f t="shared" si="1"/>
        <v>0</v>
      </c>
      <c r="I14" s="16">
        <f t="shared" si="6"/>
        <v>0</v>
      </c>
      <c r="J14" s="36">
        <f t="shared" si="2"/>
        <v>0</v>
      </c>
      <c r="K14" s="2">
        <f t="shared" si="7"/>
        <v>26</v>
      </c>
    </row>
    <row r="15" spans="1:11" ht="16" thickBot="1" x14ac:dyDescent="0.25">
      <c r="A15" s="10" t="s">
        <v>9</v>
      </c>
      <c r="B15" s="20">
        <f>SUM(B4:B14)</f>
        <v>26000</v>
      </c>
      <c r="C15" s="21"/>
      <c r="D15" s="21">
        <f>SUM(D4:D14)</f>
        <v>33065.217391304352</v>
      </c>
      <c r="E15" s="47"/>
      <c r="F15" s="21">
        <f>SUM(F4:F14)</f>
        <v>33285.217391304352</v>
      </c>
      <c r="G15" s="21"/>
      <c r="H15" s="22"/>
      <c r="I15" s="22"/>
      <c r="J15" s="23">
        <f>SUM(J4:J14)</f>
        <v>41939.373913043484</v>
      </c>
      <c r="K15" s="3"/>
    </row>
    <row r="16" spans="1:11" ht="16" thickBot="1" x14ac:dyDescent="0.25">
      <c r="C16" s="52"/>
      <c r="D16" s="52"/>
      <c r="E16" s="31" t="s">
        <v>28</v>
      </c>
      <c r="F16" s="33">
        <f>F15*K2</f>
        <v>153112000.00000003</v>
      </c>
      <c r="G16" s="52"/>
      <c r="I16" s="29" t="s">
        <v>27</v>
      </c>
      <c r="J16" s="33">
        <f>J15*K2</f>
        <v>192921120.00000003</v>
      </c>
    </row>
    <row r="17" spans="1:12" ht="16" thickBot="1" x14ac:dyDescent="0.25">
      <c r="A17" s="4" t="s">
        <v>10</v>
      </c>
      <c r="B17" s="5">
        <f>D15+B28</f>
        <v>33285.217391304352</v>
      </c>
      <c r="C17" s="6" t="s">
        <v>12</v>
      </c>
      <c r="D17" s="28">
        <f>B17-F15</f>
        <v>0</v>
      </c>
      <c r="E17" s="6" t="s">
        <v>11</v>
      </c>
      <c r="F17" s="7">
        <f>J15-F15</f>
        <v>8654.1565217391326</v>
      </c>
      <c r="G17" s="30"/>
    </row>
    <row r="18" spans="1:12" ht="16" thickBot="1" x14ac:dyDescent="0.25">
      <c r="E18" s="29" t="s">
        <v>29</v>
      </c>
      <c r="F18" s="33">
        <f>F17*K2</f>
        <v>39809120.000000007</v>
      </c>
    </row>
    <row r="19" spans="1:12" x14ac:dyDescent="0.2">
      <c r="A19" s="8" t="s">
        <v>13</v>
      </c>
      <c r="B19" s="9" t="s">
        <v>21</v>
      </c>
      <c r="D19" s="51"/>
      <c r="F19" s="51"/>
    </row>
    <row r="20" spans="1:12" ht="16" thickBot="1" x14ac:dyDescent="0.25">
      <c r="A20" s="1" t="s">
        <v>51</v>
      </c>
      <c r="B20" s="24"/>
      <c r="D20" s="51"/>
    </row>
    <row r="21" spans="1:12" ht="27" thickBot="1" x14ac:dyDescent="0.35">
      <c r="A21" s="1" t="s">
        <v>52</v>
      </c>
      <c r="B21" s="24"/>
      <c r="D21" s="12" t="s">
        <v>17</v>
      </c>
      <c r="E21" s="14">
        <f>B28/B15</f>
        <v>8.4615384615384613E-3</v>
      </c>
      <c r="G21" s="118" t="s">
        <v>49</v>
      </c>
      <c r="H21" s="118"/>
      <c r="I21" s="118"/>
    </row>
    <row r="22" spans="1:12" ht="16" thickBot="1" x14ac:dyDescent="0.25">
      <c r="A22" s="1" t="s">
        <v>53</v>
      </c>
      <c r="B22" s="24"/>
    </row>
    <row r="23" spans="1:12" ht="16" thickBot="1" x14ac:dyDescent="0.25">
      <c r="A23" s="1" t="s">
        <v>54</v>
      </c>
      <c r="B23" s="24"/>
      <c r="D23" s="12" t="s">
        <v>18</v>
      </c>
      <c r="E23" s="15">
        <f>B28/D15*100</f>
        <v>0.66535174227481908</v>
      </c>
    </row>
    <row r="24" spans="1:12" ht="16" thickBot="1" x14ac:dyDescent="0.25">
      <c r="A24" s="1" t="s">
        <v>67</v>
      </c>
      <c r="B24" s="24"/>
    </row>
    <row r="25" spans="1:12" ht="16" thickBot="1" x14ac:dyDescent="0.25">
      <c r="A25" s="1" t="s">
        <v>68</v>
      </c>
      <c r="B25" s="24">
        <v>220</v>
      </c>
      <c r="D25" s="12" t="s">
        <v>19</v>
      </c>
      <c r="E25" s="13"/>
    </row>
    <row r="26" spans="1:12" ht="16" thickBot="1" x14ac:dyDescent="0.25">
      <c r="A26" s="1" t="s">
        <v>14</v>
      </c>
      <c r="B26" s="24"/>
      <c r="F26" s="51">
        <f>(B4*5000)/K2</f>
        <v>28260.869565217392</v>
      </c>
      <c r="G26" s="51">
        <f>F26+B28</f>
        <v>28480.869565217392</v>
      </c>
    </row>
    <row r="27" spans="1:12" ht="16" thickBot="1" x14ac:dyDescent="0.25">
      <c r="A27" s="1" t="s">
        <v>15</v>
      </c>
      <c r="B27" s="24"/>
      <c r="D27" s="12" t="s">
        <v>20</v>
      </c>
      <c r="E27" s="13"/>
      <c r="F27" s="53">
        <f>5850/K2</f>
        <v>1.2717391304347827</v>
      </c>
      <c r="G27" s="52"/>
    </row>
    <row r="28" spans="1:12" ht="16" thickBot="1" x14ac:dyDescent="0.25">
      <c r="A28" s="10" t="s">
        <v>16</v>
      </c>
      <c r="B28" s="44">
        <f>SUM(B20:B27)</f>
        <v>220</v>
      </c>
      <c r="F28" s="52"/>
      <c r="G28" s="52"/>
    </row>
    <row r="29" spans="1:12" x14ac:dyDescent="0.2">
      <c r="A29" s="32" t="s">
        <v>30</v>
      </c>
      <c r="B29" s="33">
        <f>B28*K2</f>
        <v>1012000</v>
      </c>
    </row>
    <row r="30" spans="1:12" x14ac:dyDescent="0.2">
      <c r="A30" s="54"/>
      <c r="B30" s="55"/>
      <c r="C30" s="56"/>
      <c r="D30" s="57"/>
      <c r="E30" s="57"/>
      <c r="F30" s="54"/>
      <c r="G30" s="54"/>
      <c r="H30" s="54"/>
      <c r="I30" s="54"/>
      <c r="J30" s="54"/>
      <c r="K30" s="54"/>
      <c r="L30" s="54"/>
    </row>
    <row r="31" spans="1:12" ht="16" thickBot="1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</row>
    <row r="32" spans="1:12" x14ac:dyDescent="0.2">
      <c r="A32" s="92" t="s">
        <v>43</v>
      </c>
      <c r="B32" s="93"/>
      <c r="C32" s="93"/>
      <c r="D32" s="93"/>
      <c r="E32" s="93"/>
      <c r="F32" s="93"/>
      <c r="G32" s="93"/>
      <c r="H32" s="93"/>
      <c r="I32" s="94"/>
    </row>
    <row r="33" spans="1:9" s="29" customFormat="1" x14ac:dyDescent="0.2">
      <c r="A33" s="38" t="s">
        <v>35</v>
      </c>
      <c r="B33" s="37" t="s">
        <v>32</v>
      </c>
      <c r="C33" s="37" t="s">
        <v>33</v>
      </c>
      <c r="D33" s="37" t="s">
        <v>34</v>
      </c>
      <c r="E33" s="37" t="s">
        <v>44</v>
      </c>
      <c r="F33" s="37" t="s">
        <v>45</v>
      </c>
      <c r="G33" s="37" t="s">
        <v>36</v>
      </c>
      <c r="H33" s="50" t="s">
        <v>46</v>
      </c>
      <c r="I33" s="39" t="s">
        <v>47</v>
      </c>
    </row>
    <row r="34" spans="1:9" x14ac:dyDescent="0.2">
      <c r="A34" s="40">
        <v>2250</v>
      </c>
      <c r="B34" s="35">
        <v>20</v>
      </c>
      <c r="C34" s="35">
        <v>32</v>
      </c>
      <c r="D34" s="35">
        <v>18</v>
      </c>
      <c r="E34" s="35">
        <v>7.4</v>
      </c>
      <c r="F34" s="34">
        <f>E34*A34</f>
        <v>16650</v>
      </c>
      <c r="G34" s="34">
        <f>((B34*C34*D34)/1000000)*A34</f>
        <v>25.92</v>
      </c>
      <c r="H34" s="36">
        <f>((B34*C34*D34)*A34)/6000</f>
        <v>4320</v>
      </c>
      <c r="I34" s="41">
        <f>((C34*D34*E34)*B34)/5000</f>
        <v>17.049600000000002</v>
      </c>
    </row>
    <row r="35" spans="1:9" x14ac:dyDescent="0.2">
      <c r="A35" s="40"/>
      <c r="B35" s="35"/>
      <c r="C35" s="35"/>
      <c r="D35" s="35"/>
      <c r="E35" s="35"/>
      <c r="F35" s="34"/>
      <c r="G35" s="34"/>
      <c r="H35" s="34"/>
      <c r="I35" s="2"/>
    </row>
    <row r="36" spans="1:9" x14ac:dyDescent="0.2">
      <c r="A36" s="40"/>
      <c r="B36" s="35"/>
      <c r="C36" s="35"/>
      <c r="D36" s="35"/>
      <c r="E36" s="35"/>
      <c r="F36" s="34"/>
      <c r="G36" s="34"/>
      <c r="H36" s="34"/>
      <c r="I36" s="2"/>
    </row>
    <row r="37" spans="1:9" x14ac:dyDescent="0.2">
      <c r="A37" s="40"/>
      <c r="B37" s="35"/>
      <c r="C37" s="35"/>
      <c r="D37" s="35"/>
      <c r="E37" s="35"/>
      <c r="F37" s="34"/>
      <c r="G37" s="34"/>
      <c r="H37" s="34"/>
      <c r="I37" s="2"/>
    </row>
    <row r="38" spans="1:9" x14ac:dyDescent="0.2">
      <c r="A38" s="40"/>
      <c r="B38" s="35"/>
      <c r="C38" s="35"/>
      <c r="D38" s="35"/>
      <c r="E38" s="35"/>
      <c r="F38" s="34"/>
      <c r="G38" s="34"/>
      <c r="H38" s="34"/>
      <c r="I38" s="2"/>
    </row>
    <row r="39" spans="1:9" x14ac:dyDescent="0.2">
      <c r="A39" s="40"/>
      <c r="B39" s="35"/>
      <c r="C39" s="35"/>
      <c r="D39" s="35"/>
      <c r="E39" s="35"/>
      <c r="F39" s="34"/>
      <c r="G39" s="34"/>
      <c r="H39" s="34"/>
      <c r="I39" s="2"/>
    </row>
    <row r="40" spans="1:9" x14ac:dyDescent="0.2">
      <c r="A40" s="40"/>
      <c r="B40" s="35"/>
      <c r="C40" s="35"/>
      <c r="D40" s="35"/>
      <c r="E40" s="35"/>
      <c r="F40" s="34"/>
      <c r="G40" s="34"/>
      <c r="H40" s="34"/>
      <c r="I40" s="2"/>
    </row>
    <row r="41" spans="1:9" s="29" customFormat="1" ht="16" thickBot="1" x14ac:dyDescent="0.25">
      <c r="A41" s="113" t="s">
        <v>37</v>
      </c>
      <c r="B41" s="114"/>
      <c r="C41" s="114"/>
      <c r="D41" s="114"/>
      <c r="E41" s="114"/>
      <c r="F41" s="20">
        <f>SUM(F34:F40)</f>
        <v>16650</v>
      </c>
      <c r="G41" s="20">
        <f>SUM(G34:G40)</f>
        <v>25.92</v>
      </c>
      <c r="H41" s="20">
        <f>SUM(H34:H40)</f>
        <v>4320</v>
      </c>
      <c r="I41" s="11">
        <f>SUM(I34:I40)</f>
        <v>17.049600000000002</v>
      </c>
    </row>
    <row r="43" spans="1:9" ht="16" thickBot="1" x14ac:dyDescent="0.25"/>
    <row r="44" spans="1:9" x14ac:dyDescent="0.2">
      <c r="A44" s="101" t="s">
        <v>50</v>
      </c>
      <c r="B44" s="102"/>
      <c r="C44" s="102"/>
      <c r="D44" s="103"/>
    </row>
    <row r="45" spans="1:9" x14ac:dyDescent="0.2">
      <c r="A45" s="38" t="s">
        <v>40</v>
      </c>
      <c r="B45" s="37" t="s">
        <v>38</v>
      </c>
      <c r="C45" s="50" t="s">
        <v>42</v>
      </c>
      <c r="D45" s="39" t="s">
        <v>39</v>
      </c>
    </row>
    <row r="46" spans="1:9" x14ac:dyDescent="0.2">
      <c r="A46" s="40"/>
      <c r="B46" s="45"/>
      <c r="C46" s="45"/>
      <c r="D46" s="42"/>
    </row>
    <row r="47" spans="1:9" x14ac:dyDescent="0.2">
      <c r="A47" s="40"/>
      <c r="B47" s="45"/>
      <c r="C47" s="45"/>
      <c r="D47" s="42"/>
    </row>
    <row r="48" spans="1:9" x14ac:dyDescent="0.2">
      <c r="A48" s="40"/>
      <c r="B48" s="45"/>
      <c r="C48" s="45"/>
      <c r="D48" s="42"/>
    </row>
    <row r="49" spans="1:4" x14ac:dyDescent="0.2">
      <c r="A49" s="40"/>
      <c r="B49" s="45"/>
      <c r="C49" s="45"/>
      <c r="D49" s="42"/>
    </row>
    <row r="50" spans="1:4" x14ac:dyDescent="0.2">
      <c r="A50" s="40"/>
      <c r="B50" s="45"/>
      <c r="C50" s="45"/>
      <c r="D50" s="42"/>
    </row>
    <row r="51" spans="1:4" ht="16" thickBot="1" x14ac:dyDescent="0.25">
      <c r="A51" s="10" t="s">
        <v>41</v>
      </c>
      <c r="B51" s="43">
        <f>SUM(B46:B50)</f>
        <v>0</v>
      </c>
      <c r="C51" s="43">
        <f>SUM(C46:C50)</f>
        <v>0</v>
      </c>
      <c r="D51" s="44" t="e">
        <f>B51/C51</f>
        <v>#DIV/0!</v>
      </c>
    </row>
  </sheetData>
  <mergeCells count="7">
    <mergeCell ref="A44:D44"/>
    <mergeCell ref="A1:K1"/>
    <mergeCell ref="B2:C2"/>
    <mergeCell ref="G21:I21"/>
    <mergeCell ref="A31:L31"/>
    <mergeCell ref="A32:I32"/>
    <mergeCell ref="A41:E41"/>
  </mergeCells>
  <pageMargins left="0.75" right="0.75" top="1" bottom="1" header="0.3" footer="0.3"/>
  <pageSetup orientation="portrait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K69"/>
  <sheetViews>
    <sheetView workbookViewId="0">
      <selection sqref="A1:XFD13"/>
    </sheetView>
  </sheetViews>
  <sheetFormatPr baseColWidth="10" defaultColWidth="8.83203125" defaultRowHeight="15" x14ac:dyDescent="0.2"/>
  <cols>
    <col min="1" max="1" width="15.83203125" bestFit="1" customWidth="1"/>
  </cols>
  <sheetData>
    <row r="1" spans="1:10" x14ac:dyDescent="0.2">
      <c r="A1" s="58"/>
    </row>
    <row r="2" spans="1:10" x14ac:dyDescent="0.2">
      <c r="A2" s="59"/>
    </row>
    <row r="3" spans="1:10" ht="54" customHeight="1" x14ac:dyDescent="0.2">
      <c r="A3" s="119" t="s">
        <v>55</v>
      </c>
      <c r="B3" s="119"/>
      <c r="C3" s="119"/>
      <c r="D3" s="119"/>
      <c r="E3" s="119"/>
      <c r="F3" s="119"/>
      <c r="G3" s="119"/>
      <c r="H3" s="119"/>
      <c r="I3" s="119"/>
      <c r="J3" s="119"/>
    </row>
    <row r="4" spans="1:10" ht="16" x14ac:dyDescent="0.2">
      <c r="A4" s="61"/>
    </row>
    <row r="5" spans="1:10" ht="16" x14ac:dyDescent="0.2">
      <c r="A5" s="61"/>
    </row>
    <row r="6" spans="1:10" x14ac:dyDescent="0.2">
      <c r="A6" s="59"/>
    </row>
    <row r="7" spans="1:10" ht="54" x14ac:dyDescent="0.2">
      <c r="A7" s="60" t="s">
        <v>56</v>
      </c>
    </row>
    <row r="8" spans="1:10" ht="16" x14ac:dyDescent="0.2">
      <c r="A8" s="61"/>
    </row>
    <row r="9" spans="1:10" ht="16" x14ac:dyDescent="0.2">
      <c r="A9" s="61"/>
    </row>
    <row r="10" spans="1:10" x14ac:dyDescent="0.2">
      <c r="A10" s="59"/>
    </row>
    <row r="11" spans="1:10" ht="155.25" customHeight="1" x14ac:dyDescent="0.2">
      <c r="A11" s="119" t="s">
        <v>57</v>
      </c>
      <c r="B11" s="119"/>
      <c r="C11" s="119"/>
      <c r="D11" s="119"/>
      <c r="E11" s="119"/>
      <c r="F11" s="119"/>
      <c r="G11" s="119"/>
      <c r="H11" s="119"/>
      <c r="I11" s="119"/>
      <c r="J11" s="119"/>
    </row>
    <row r="12" spans="1:10" ht="16" x14ac:dyDescent="0.2">
      <c r="A12" s="62"/>
    </row>
    <row r="13" spans="1:10" ht="16" x14ac:dyDescent="0.2">
      <c r="A13" s="62"/>
    </row>
    <row r="14" spans="1:10" x14ac:dyDescent="0.2">
      <c r="A14" s="59"/>
    </row>
    <row r="15" spans="1:10" ht="164.25" customHeight="1" x14ac:dyDescent="0.2">
      <c r="A15" s="119" t="s">
        <v>58</v>
      </c>
      <c r="B15" s="119"/>
      <c r="C15" s="119"/>
      <c r="D15" s="119"/>
      <c r="E15" s="119"/>
      <c r="F15" s="119"/>
      <c r="G15" s="119"/>
      <c r="H15" s="119"/>
      <c r="I15" s="119"/>
      <c r="J15" s="119"/>
    </row>
    <row r="16" spans="1:10" ht="16" x14ac:dyDescent="0.2">
      <c r="A16" s="62"/>
    </row>
    <row r="17" spans="1:11" ht="16" x14ac:dyDescent="0.2">
      <c r="A17" s="62"/>
    </row>
    <row r="18" spans="1:11" x14ac:dyDescent="0.2">
      <c r="A18" s="59"/>
    </row>
    <row r="19" spans="1:11" ht="174" customHeight="1" x14ac:dyDescent="0.2">
      <c r="A19" s="120" t="s">
        <v>59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1" ht="16" x14ac:dyDescent="0.2">
      <c r="A20" s="61"/>
    </row>
    <row r="21" spans="1:11" ht="16" x14ac:dyDescent="0.2">
      <c r="A21" s="61"/>
    </row>
    <row r="22" spans="1:11" x14ac:dyDescent="0.2">
      <c r="A22" s="59"/>
    </row>
    <row r="23" spans="1:11" ht="179.25" customHeight="1" x14ac:dyDescent="0.2">
      <c r="A23" s="119" t="s">
        <v>60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</row>
    <row r="24" spans="1:11" ht="16" x14ac:dyDescent="0.2">
      <c r="A24" s="62"/>
    </row>
    <row r="25" spans="1:11" ht="16" x14ac:dyDescent="0.2">
      <c r="A25" s="62"/>
    </row>
    <row r="26" spans="1:11" x14ac:dyDescent="0.2">
      <c r="A26" s="59"/>
    </row>
    <row r="27" spans="1:11" ht="72" x14ac:dyDescent="0.2">
      <c r="A27" s="60" t="s">
        <v>61</v>
      </c>
    </row>
    <row r="28" spans="1:11" ht="18" x14ac:dyDescent="0.2">
      <c r="A28" s="60"/>
    </row>
    <row r="29" spans="1:11" ht="18" x14ac:dyDescent="0.2">
      <c r="A29" s="60"/>
    </row>
    <row r="30" spans="1:11" x14ac:dyDescent="0.2">
      <c r="A30" s="59"/>
    </row>
    <row r="31" spans="1:11" ht="193.5" customHeight="1" x14ac:dyDescent="0.2">
      <c r="A31" s="119" t="s">
        <v>62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</row>
    <row r="32" spans="1:11" ht="16" x14ac:dyDescent="0.2">
      <c r="A32" s="62"/>
    </row>
    <row r="33" spans="1:11" ht="16" x14ac:dyDescent="0.2">
      <c r="A33" s="62"/>
    </row>
    <row r="34" spans="1:11" x14ac:dyDescent="0.2">
      <c r="A34" s="59"/>
    </row>
    <row r="35" spans="1:11" ht="192" customHeight="1" x14ac:dyDescent="0.2">
      <c r="A35" s="119" t="s">
        <v>63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</row>
    <row r="36" spans="1:11" ht="16" x14ac:dyDescent="0.2">
      <c r="A36" s="61"/>
    </row>
    <row r="37" spans="1:11" ht="16" x14ac:dyDescent="0.2">
      <c r="A37" s="61"/>
    </row>
    <row r="38" spans="1:11" x14ac:dyDescent="0.2">
      <c r="A38" s="59"/>
    </row>
    <row r="39" spans="1:11" ht="217.5" customHeight="1" x14ac:dyDescent="0.2">
      <c r="A39" s="119" t="s">
        <v>64</v>
      </c>
      <c r="B39" s="119"/>
      <c r="C39" s="119"/>
      <c r="D39" s="119"/>
      <c r="E39" s="119"/>
      <c r="F39" s="119"/>
      <c r="G39" s="119"/>
      <c r="H39" s="119"/>
      <c r="I39" s="119"/>
      <c r="J39" s="119"/>
    </row>
    <row r="40" spans="1:11" ht="16" x14ac:dyDescent="0.2">
      <c r="A40" s="62"/>
    </row>
    <row r="41" spans="1:11" ht="16" x14ac:dyDescent="0.2">
      <c r="A41" s="62"/>
    </row>
    <row r="42" spans="1:11" x14ac:dyDescent="0.2">
      <c r="A42" s="59"/>
    </row>
    <row r="43" spans="1:11" ht="72" x14ac:dyDescent="0.2">
      <c r="A43" s="60" t="s">
        <v>65</v>
      </c>
    </row>
    <row r="44" spans="1:11" ht="16" x14ac:dyDescent="0.2">
      <c r="A44" s="62"/>
    </row>
    <row r="45" spans="1:11" ht="16" x14ac:dyDescent="0.2">
      <c r="A45" s="62"/>
    </row>
    <row r="46" spans="1:11" x14ac:dyDescent="0.2">
      <c r="A46" s="59"/>
    </row>
    <row r="47" spans="1:11" ht="184.5" customHeight="1" x14ac:dyDescent="0.2">
      <c r="A47" s="119" t="s">
        <v>66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</row>
    <row r="48" spans="1:11" ht="16" x14ac:dyDescent="0.2">
      <c r="A48" s="61"/>
    </row>
    <row r="49" spans="1:1" ht="16" x14ac:dyDescent="0.2">
      <c r="A49" s="61"/>
    </row>
    <row r="50" spans="1:1" x14ac:dyDescent="0.2">
      <c r="A50" s="59"/>
    </row>
    <row r="51" spans="1:1" ht="144.75" customHeight="1" x14ac:dyDescent="0.2">
      <c r="A51" s="58"/>
    </row>
    <row r="52" spans="1:1" x14ac:dyDescent="0.2">
      <c r="A52" s="63"/>
    </row>
    <row r="53" spans="1:1" ht="22" x14ac:dyDescent="0.2">
      <c r="A53" s="64"/>
    </row>
    <row r="54" spans="1:1" x14ac:dyDescent="0.2">
      <c r="A54" s="65"/>
    </row>
    <row r="55" spans="1:1" x14ac:dyDescent="0.2">
      <c r="A55" s="66"/>
    </row>
    <row r="56" spans="1:1" x14ac:dyDescent="0.2">
      <c r="A56" s="66"/>
    </row>
    <row r="57" spans="1:1" x14ac:dyDescent="0.2">
      <c r="A57" s="66"/>
    </row>
    <row r="58" spans="1:1" x14ac:dyDescent="0.2">
      <c r="A58" s="63"/>
    </row>
    <row r="59" spans="1:1" ht="22" x14ac:dyDescent="0.2">
      <c r="A59" s="64"/>
    </row>
    <row r="60" spans="1:1" x14ac:dyDescent="0.2">
      <c r="A60" s="65"/>
    </row>
    <row r="61" spans="1:1" x14ac:dyDescent="0.2">
      <c r="A61" s="66"/>
    </row>
    <row r="62" spans="1:1" x14ac:dyDescent="0.2">
      <c r="A62" s="66"/>
    </row>
    <row r="63" spans="1:1" x14ac:dyDescent="0.2">
      <c r="A63" s="66"/>
    </row>
    <row r="64" spans="1:1" x14ac:dyDescent="0.2">
      <c r="A64" s="66"/>
    </row>
    <row r="65" spans="1:1" x14ac:dyDescent="0.2">
      <c r="A65" s="66"/>
    </row>
    <row r="66" spans="1:1" x14ac:dyDescent="0.2">
      <c r="A66" s="63"/>
    </row>
    <row r="67" spans="1:1" ht="22" x14ac:dyDescent="0.2">
      <c r="A67" s="64"/>
    </row>
    <row r="68" spans="1:1" x14ac:dyDescent="0.2">
      <c r="A68" s="59"/>
    </row>
    <row r="69" spans="1:1" x14ac:dyDescent="0.2">
      <c r="A69" s="67"/>
    </row>
  </sheetData>
  <mergeCells count="9">
    <mergeCell ref="A31:K31"/>
    <mergeCell ref="A35:K35"/>
    <mergeCell ref="A39:J39"/>
    <mergeCell ref="A47:K47"/>
    <mergeCell ref="A3:J3"/>
    <mergeCell ref="A11:J11"/>
    <mergeCell ref="A15:J15"/>
    <mergeCell ref="A19:K19"/>
    <mergeCell ref="A23:K23"/>
  </mergeCells>
  <pageMargins left="0.75" right="0.75" top="1" bottom="1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CFR</vt:lpstr>
      <vt:lpstr>EWX</vt:lpstr>
      <vt:lpstr>ابعاد کانتینر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 H S</dc:creator>
  <cp:lastModifiedBy>Microsoft Office User</cp:lastModifiedBy>
  <dcterms:created xsi:type="dcterms:W3CDTF">2017-09-22T04:11:44Z</dcterms:created>
  <dcterms:modified xsi:type="dcterms:W3CDTF">2019-08-12T07:44:15Z</dcterms:modified>
</cp:coreProperties>
</file>